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820" windowHeight="10410" tabRatio="911" firstSheet="6" activeTab="7"/>
  </bookViews>
  <sheets>
    <sheet name="ШТР" sheetId="5" state="hidden" r:id="rId1"/>
    <sheet name="Прилож 1 Речецветик " sheetId="16" r:id="rId2"/>
    <sheet name="Прилож 2 Юный пловец" sheetId="13" r:id="rId3"/>
    <sheet name="Прилож 3 Азбука робот 4-5" sheetId="14" r:id="rId4"/>
    <sheet name="Прилож 4 Азбука робот 6-7" sheetId="6" r:id="rId5"/>
    <sheet name="ШТР (3)" sheetId="7" state="hidden" r:id="rId6"/>
    <sheet name="Прилож5 волшебный сундучок" sheetId="12" r:id="rId7"/>
    <sheet name="Прилож 6 С днём рождения юный д" sheetId="15" r:id="rId8"/>
    <sheet name="МАТ_ИЗО" sheetId="9" state="hidden" r:id="rId9"/>
    <sheet name="МАТ_пес" sheetId="11" state="hidden" r:id="rId10"/>
  </sheets>
  <definedNames>
    <definedName name="_xlnm.Print_Area" localSheetId="3">'Прилож 3 Азбука робот 4-5'!$A$1:$G$94</definedName>
  </definedNames>
  <calcPr calcId="152511"/>
</workbook>
</file>

<file path=xl/calcChain.xml><?xml version="1.0" encoding="utf-8"?>
<calcChain xmlns="http://schemas.openxmlformats.org/spreadsheetml/2006/main">
  <c r="C97" i="13" l="1"/>
  <c r="C81" i="13" l="1"/>
  <c r="G30" i="12" l="1"/>
  <c r="G29" i="12"/>
  <c r="G31" i="12" s="1"/>
  <c r="B82" i="13" l="1"/>
  <c r="C78" i="13" l="1"/>
  <c r="D78" i="13" s="1"/>
  <c r="E78" i="13" s="1"/>
  <c r="F78" i="13" s="1"/>
  <c r="C76" i="13"/>
  <c r="D76" i="13" l="1"/>
  <c r="E76" i="13"/>
  <c r="G53" i="16"/>
  <c r="F76" i="13" l="1"/>
  <c r="F32" i="13"/>
  <c r="F41" i="6" l="1"/>
  <c r="G41" i="6" s="1"/>
  <c r="F42" i="14"/>
  <c r="G42" i="14" s="1"/>
  <c r="F42" i="12" l="1"/>
  <c r="G42" i="12" s="1"/>
  <c r="F43" i="12"/>
  <c r="G43" i="12" s="1"/>
  <c r="F57" i="16"/>
  <c r="G57" i="16" s="1"/>
  <c r="F55" i="16"/>
  <c r="G55" i="16" s="1"/>
  <c r="F56" i="16"/>
  <c r="G56" i="16" s="1"/>
  <c r="F54" i="16"/>
  <c r="G54" i="16" s="1"/>
  <c r="F51" i="16"/>
  <c r="G51" i="16" s="1"/>
  <c r="F32" i="16"/>
  <c r="G32" i="16" s="1"/>
  <c r="F33" i="16"/>
  <c r="G33" i="16" s="1"/>
  <c r="F34" i="16"/>
  <c r="G34" i="16" s="1"/>
  <c r="F52" i="16"/>
  <c r="G52" i="16" s="1"/>
  <c r="F50" i="16"/>
  <c r="G50" i="16" s="1"/>
  <c r="F49" i="16"/>
  <c r="G49" i="16" s="1"/>
  <c r="F48" i="16"/>
  <c r="G48" i="16" s="1"/>
  <c r="F47" i="16"/>
  <c r="G47" i="16" s="1"/>
  <c r="F46" i="16"/>
  <c r="G46" i="16" s="1"/>
  <c r="F45" i="16"/>
  <c r="G45" i="16" s="1"/>
  <c r="F51" i="13" l="1"/>
  <c r="G51" i="13" s="1"/>
  <c r="F52" i="13"/>
  <c r="G52" i="13" s="1"/>
  <c r="F50" i="13"/>
  <c r="G50" i="13" s="1"/>
  <c r="F49" i="13"/>
  <c r="G49" i="13" s="1"/>
  <c r="F53" i="13"/>
  <c r="G53" i="13" s="1"/>
  <c r="F47" i="13"/>
  <c r="G47" i="13" s="1"/>
  <c r="F46" i="13"/>
  <c r="G46" i="13" s="1"/>
  <c r="F44" i="13"/>
  <c r="G44" i="13" s="1"/>
  <c r="F45" i="13"/>
  <c r="G45" i="13" s="1"/>
  <c r="F43" i="13"/>
  <c r="G43" i="13" s="1"/>
  <c r="F42" i="13"/>
  <c r="G42" i="13" s="1"/>
  <c r="F41" i="13"/>
  <c r="G41" i="13" s="1"/>
  <c r="F34" i="13"/>
  <c r="G34" i="13" s="1"/>
  <c r="G33" i="13"/>
  <c r="G32" i="13"/>
  <c r="F30" i="16" l="1"/>
  <c r="F29" i="6" l="1"/>
  <c r="G29" i="6" s="1"/>
  <c r="C10" i="13"/>
  <c r="C9" i="12"/>
  <c r="E9" i="12" s="1"/>
  <c r="C9" i="6"/>
  <c r="C10" i="14"/>
  <c r="F37" i="15"/>
  <c r="C10" i="15"/>
  <c r="E10" i="15" s="1"/>
  <c r="C10" i="16"/>
  <c r="E10" i="16" s="1"/>
  <c r="F10" i="16" s="1"/>
  <c r="D27" i="13"/>
  <c r="D19" i="13"/>
  <c r="D20" i="13"/>
  <c r="D21" i="13"/>
  <c r="D22" i="13"/>
  <c r="D23" i="13"/>
  <c r="D24" i="13"/>
  <c r="D25" i="13"/>
  <c r="D26" i="13"/>
  <c r="D18" i="13"/>
  <c r="C85" i="16"/>
  <c r="D85" i="16" s="1"/>
  <c r="E85" i="16" s="1"/>
  <c r="F85" i="16" s="1"/>
  <c r="C84" i="16"/>
  <c r="D84" i="16" s="1"/>
  <c r="E84" i="16" s="1"/>
  <c r="F84" i="16" s="1"/>
  <c r="C83" i="16"/>
  <c r="D83" i="16" s="1"/>
  <c r="E83" i="16" s="1"/>
  <c r="F83" i="16" s="1"/>
  <c r="B86" i="16"/>
  <c r="E90" i="16" s="1"/>
  <c r="C81" i="16"/>
  <c r="F44" i="16"/>
  <c r="G44" i="16" s="1"/>
  <c r="F43" i="16"/>
  <c r="G43" i="16" s="1"/>
  <c r="F42" i="16"/>
  <c r="G42" i="16" s="1"/>
  <c r="F41" i="16"/>
  <c r="F31" i="16"/>
  <c r="G31" i="16" s="1"/>
  <c r="C27" i="16"/>
  <c r="D27" i="16" s="1"/>
  <c r="B27" i="16"/>
  <c r="D26" i="16"/>
  <c r="D25" i="16"/>
  <c r="D24" i="16"/>
  <c r="D23" i="16"/>
  <c r="D22" i="16"/>
  <c r="D21" i="16"/>
  <c r="D20" i="16"/>
  <c r="D19" i="16"/>
  <c r="D18" i="16"/>
  <c r="D17" i="16"/>
  <c r="C64" i="15"/>
  <c r="D64" i="15" s="1"/>
  <c r="E64" i="15" s="1"/>
  <c r="F64" i="15" s="1"/>
  <c r="C63" i="15"/>
  <c r="D63" i="15" s="1"/>
  <c r="E63" i="15" s="1"/>
  <c r="F63" i="15" s="1"/>
  <c r="C62" i="15"/>
  <c r="D62" i="15" s="1"/>
  <c r="E62" i="15" s="1"/>
  <c r="F62" i="15" s="1"/>
  <c r="C61" i="15"/>
  <c r="D61" i="15" s="1"/>
  <c r="E61" i="15" s="1"/>
  <c r="F61" i="15" s="1"/>
  <c r="F32" i="15"/>
  <c r="G32" i="15"/>
  <c r="B27" i="15"/>
  <c r="C27" i="15"/>
  <c r="F38" i="15" l="1"/>
  <c r="G37" i="15"/>
  <c r="G38" i="15" s="1"/>
  <c r="C81" i="15" s="1"/>
  <c r="G30" i="16"/>
  <c r="G35" i="16" s="1"/>
  <c r="F61" i="16"/>
  <c r="F10" i="15"/>
  <c r="F11" i="15" s="1"/>
  <c r="E73" i="15" s="1"/>
  <c r="E11" i="15"/>
  <c r="B65" i="15"/>
  <c r="E69" i="15" s="1"/>
  <c r="F11" i="16"/>
  <c r="E11" i="16"/>
  <c r="G41" i="16"/>
  <c r="D81" i="16"/>
  <c r="C82" i="16"/>
  <c r="D82" i="16" s="1"/>
  <c r="E82" i="16" s="1"/>
  <c r="F82" i="16" s="1"/>
  <c r="C60" i="15"/>
  <c r="E9" i="6"/>
  <c r="F41" i="12"/>
  <c r="G41" i="12" s="1"/>
  <c r="F40" i="12"/>
  <c r="G40" i="12" s="1"/>
  <c r="B29" i="12"/>
  <c r="B31" i="13" s="1"/>
  <c r="C17" i="12"/>
  <c r="D17" i="12" s="1"/>
  <c r="C18" i="12"/>
  <c r="D18" i="12" s="1"/>
  <c r="C19" i="12"/>
  <c r="D19" i="12" s="1"/>
  <c r="C20" i="12"/>
  <c r="D20" i="12" s="1"/>
  <c r="C21" i="12"/>
  <c r="D21" i="12" s="1"/>
  <c r="C22" i="12"/>
  <c r="D22" i="12" s="1"/>
  <c r="C23" i="12"/>
  <c r="D23" i="12" s="1"/>
  <c r="C24" i="12"/>
  <c r="D24" i="12" s="1"/>
  <c r="C16" i="12"/>
  <c r="D16" i="12" s="1"/>
  <c r="B67" i="14"/>
  <c r="E72" i="14" s="1"/>
  <c r="C66" i="14"/>
  <c r="D66" i="14" s="1"/>
  <c r="E66" i="14" s="1"/>
  <c r="F66" i="14" s="1"/>
  <c r="C65" i="14"/>
  <c r="D65" i="14" s="1"/>
  <c r="E65" i="14" s="1"/>
  <c r="F65" i="14" s="1"/>
  <c r="C64" i="14"/>
  <c r="D64" i="14" s="1"/>
  <c r="E64" i="14" s="1"/>
  <c r="F64" i="14" s="1"/>
  <c r="C63" i="14"/>
  <c r="D63" i="14" s="1"/>
  <c r="E63" i="14" s="1"/>
  <c r="F63" i="14" s="1"/>
  <c r="C62" i="14"/>
  <c r="D62" i="14" s="1"/>
  <c r="E62" i="14" s="1"/>
  <c r="F62" i="14" s="1"/>
  <c r="F41" i="14"/>
  <c r="G41" i="14" s="1"/>
  <c r="F40" i="14"/>
  <c r="F39" i="14"/>
  <c r="F38" i="14"/>
  <c r="F31" i="14"/>
  <c r="F30" i="14"/>
  <c r="C27" i="14"/>
  <c r="D27" i="14" s="1"/>
  <c r="B27" i="14"/>
  <c r="D26" i="14"/>
  <c r="D25" i="14"/>
  <c r="D24" i="14"/>
  <c r="D23" i="14"/>
  <c r="D22" i="14"/>
  <c r="D21" i="14"/>
  <c r="D20" i="14"/>
  <c r="D19" i="14"/>
  <c r="D18" i="14"/>
  <c r="D17" i="14"/>
  <c r="E10" i="14"/>
  <c r="F10" i="14" s="1"/>
  <c r="F11" i="14" s="1"/>
  <c r="D17" i="6"/>
  <c r="D18" i="6"/>
  <c r="D19" i="6"/>
  <c r="D20" i="6"/>
  <c r="D21" i="6"/>
  <c r="D22" i="6"/>
  <c r="D23" i="6"/>
  <c r="D24" i="6"/>
  <c r="D16" i="6"/>
  <c r="F67" i="14" l="1"/>
  <c r="G40" i="14"/>
  <c r="G38" i="14"/>
  <c r="G39" i="14"/>
  <c r="F32" i="14"/>
  <c r="G32" i="14" s="1"/>
  <c r="G61" i="16"/>
  <c r="G31" i="14"/>
  <c r="C79" i="15"/>
  <c r="C80" i="15" s="1"/>
  <c r="F43" i="14"/>
  <c r="C67" i="14"/>
  <c r="G30" i="14"/>
  <c r="E81" i="16"/>
  <c r="F81" i="16" s="1"/>
  <c r="D86" i="16"/>
  <c r="C86" i="16"/>
  <c r="C100" i="16"/>
  <c r="E94" i="16"/>
  <c r="C65" i="15"/>
  <c r="D60" i="15"/>
  <c r="C82" i="14"/>
  <c r="E76" i="14"/>
  <c r="E67" i="14"/>
  <c r="E11" i="14"/>
  <c r="D67" i="14"/>
  <c r="C102" i="16" l="1"/>
  <c r="G43" i="14"/>
  <c r="C84" i="14" s="1"/>
  <c r="F86" i="16"/>
  <c r="C105" i="16" s="1"/>
  <c r="C87" i="14"/>
  <c r="C101" i="16"/>
  <c r="E86" i="16"/>
  <c r="D65" i="15"/>
  <c r="E60" i="15"/>
  <c r="F60" i="15" s="1"/>
  <c r="F65" i="15" s="1"/>
  <c r="C83" i="14"/>
  <c r="E65" i="15" l="1"/>
  <c r="C84" i="15"/>
  <c r="F9" i="6"/>
  <c r="C79" i="13" l="1"/>
  <c r="E10" i="13"/>
  <c r="F10" i="13" s="1"/>
  <c r="F11" i="13" s="1"/>
  <c r="C68" i="12"/>
  <c r="F9" i="12"/>
  <c r="F10" i="12" s="1"/>
  <c r="C65" i="6"/>
  <c r="C64" i="6"/>
  <c r="C61" i="6"/>
  <c r="D61" i="6" s="1"/>
  <c r="E61" i="6" s="1"/>
  <c r="F61" i="6" s="1"/>
  <c r="C84" i="12" l="1"/>
  <c r="E78" i="12"/>
  <c r="E89" i="13"/>
  <c r="F10" i="6"/>
  <c r="E75" i="6" s="1"/>
  <c r="C82" i="6" l="1"/>
  <c r="E10" i="6"/>
  <c r="C65" i="12"/>
  <c r="C67" i="12" l="1"/>
  <c r="C63" i="6"/>
  <c r="E35" i="13"/>
  <c r="F35" i="13" s="1"/>
  <c r="G35" i="13" s="1"/>
  <c r="E31" i="13"/>
  <c r="F31" i="13" s="1"/>
  <c r="D30" i="12"/>
  <c r="B30" i="12"/>
  <c r="B35" i="13" s="1"/>
  <c r="F30" i="6"/>
  <c r="G30" i="6" s="1"/>
  <c r="G31" i="13" l="1"/>
  <c r="G36" i="13" s="1"/>
  <c r="F36" i="13"/>
  <c r="F31" i="6"/>
  <c r="G31" i="6" s="1"/>
  <c r="A80" i="13"/>
  <c r="C69" i="12"/>
  <c r="D65" i="6"/>
  <c r="E65" i="6" s="1"/>
  <c r="F65" i="6" s="1"/>
  <c r="D79" i="13"/>
  <c r="E79" i="13" s="1"/>
  <c r="F79" i="13" s="1"/>
  <c r="E10" i="12"/>
  <c r="D67" i="12"/>
  <c r="E67" i="12" s="1"/>
  <c r="F67" i="12" s="1"/>
  <c r="D68" i="12"/>
  <c r="E68" i="12" s="1"/>
  <c r="F68" i="12" s="1"/>
  <c r="D65" i="12"/>
  <c r="D63" i="6"/>
  <c r="E63" i="6" s="1"/>
  <c r="F63" i="6" s="1"/>
  <c r="D64" i="6"/>
  <c r="E64" i="6" s="1"/>
  <c r="F64" i="6" s="1"/>
  <c r="F48" i="13"/>
  <c r="G48" i="13" s="1"/>
  <c r="C28" i="13"/>
  <c r="D28" i="13" s="1"/>
  <c r="B28" i="13"/>
  <c r="E11" i="13"/>
  <c r="F39" i="12"/>
  <c r="G39" i="12" s="1"/>
  <c r="F38" i="12"/>
  <c r="G38" i="12" s="1"/>
  <c r="F37" i="12"/>
  <c r="G37" i="12" s="1"/>
  <c r="C26" i="12"/>
  <c r="D26" i="12" s="1"/>
  <c r="B26" i="12"/>
  <c r="D25" i="12"/>
  <c r="G57" i="13" l="1"/>
  <c r="G44" i="12"/>
  <c r="C86" i="12" s="1"/>
  <c r="E65" i="12"/>
  <c r="F65" i="12" s="1"/>
  <c r="F57" i="13"/>
  <c r="F44" i="12"/>
  <c r="C66" i="12"/>
  <c r="D66" i="12" s="1"/>
  <c r="E66" i="12" s="1"/>
  <c r="F66" i="12" s="1"/>
  <c r="C77" i="13"/>
  <c r="D69" i="12"/>
  <c r="E69" i="12" s="1"/>
  <c r="F69" i="12" s="1"/>
  <c r="B70" i="12"/>
  <c r="E74" i="12" s="1"/>
  <c r="C80" i="13"/>
  <c r="M47" i="13"/>
  <c r="C82" i="13" l="1"/>
  <c r="C99" i="13"/>
  <c r="D77" i="13"/>
  <c r="E77" i="13" s="1"/>
  <c r="F70" i="12"/>
  <c r="C70" i="12"/>
  <c r="D70" i="12"/>
  <c r="E85" i="13"/>
  <c r="E70" i="12"/>
  <c r="C98" i="13"/>
  <c r="C85" i="12"/>
  <c r="D82" i="13" l="1"/>
  <c r="F77" i="13"/>
  <c r="C89" i="12"/>
  <c r="D80" i="13"/>
  <c r="E80" i="13" l="1"/>
  <c r="E82" i="13" s="1"/>
  <c r="F80" i="13" l="1"/>
  <c r="F82" i="13" s="1"/>
  <c r="C102" i="13" s="1"/>
  <c r="F38" i="6"/>
  <c r="F39" i="6"/>
  <c r="F40" i="6"/>
  <c r="F37" i="6"/>
  <c r="F42" i="6" l="1"/>
  <c r="G38" i="6"/>
  <c r="G40" i="6"/>
  <c r="G39" i="6"/>
  <c r="G37" i="6"/>
  <c r="E7" i="11"/>
  <c r="F7" i="11" s="1"/>
  <c r="E6" i="11"/>
  <c r="F6" i="11" s="1"/>
  <c r="E5" i="11"/>
  <c r="F5" i="11" s="1"/>
  <c r="E4" i="11"/>
  <c r="F4" i="11" s="1"/>
  <c r="G42" i="6" l="1"/>
  <c r="C84" i="6" s="1"/>
  <c r="F8" i="11"/>
  <c r="E8" i="11"/>
  <c r="E13" i="9"/>
  <c r="F13" i="9" s="1"/>
  <c r="E12" i="9"/>
  <c r="F12" i="9" s="1"/>
  <c r="E11" i="9"/>
  <c r="F11" i="9" s="1"/>
  <c r="E10" i="9"/>
  <c r="F10" i="9" s="1"/>
  <c r="E9" i="9"/>
  <c r="F9" i="9" s="1"/>
  <c r="E8" i="9"/>
  <c r="F8" i="9" s="1"/>
  <c r="E7" i="9"/>
  <c r="F7" i="9" s="1"/>
  <c r="E6" i="9"/>
  <c r="F6" i="9" s="1"/>
  <c r="E5" i="9"/>
  <c r="F5" i="9" s="1"/>
  <c r="E4" i="9"/>
  <c r="C26" i="6"/>
  <c r="D26" i="6" s="1"/>
  <c r="C62" i="6"/>
  <c r="B66" i="6" l="1"/>
  <c r="E71" i="6" s="1"/>
  <c r="E14" i="9"/>
  <c r="F4" i="9"/>
  <c r="F14" i="9" s="1"/>
  <c r="D62" i="6" l="1"/>
  <c r="C66" i="6"/>
  <c r="D25" i="6"/>
  <c r="B26" i="6"/>
  <c r="E62" i="6" l="1"/>
  <c r="F62" i="6" s="1"/>
  <c r="F66" i="6" s="1"/>
  <c r="D66" i="6"/>
  <c r="C87" i="6" l="1"/>
  <c r="E66" i="6"/>
  <c r="C83" i="6"/>
  <c r="C78" i="7" l="1"/>
  <c r="F47" i="7"/>
  <c r="C79" i="7" s="1"/>
  <c r="F27" i="7"/>
  <c r="F26" i="7"/>
  <c r="F25" i="7"/>
  <c r="E10" i="7"/>
  <c r="F10" i="7" s="1"/>
  <c r="F13" i="7" s="1"/>
  <c r="E12" i="5"/>
  <c r="F12" i="5" s="1"/>
  <c r="E11" i="5"/>
  <c r="F11" i="5" s="1"/>
  <c r="E10" i="5"/>
  <c r="F10" i="5" s="1"/>
  <c r="F27" i="5"/>
  <c r="F26" i="5"/>
  <c r="F25" i="5"/>
  <c r="F13" i="5" l="1"/>
  <c r="F28" i="7"/>
  <c r="C77" i="7" s="1"/>
  <c r="C75" i="7"/>
  <c r="F59" i="7"/>
  <c r="F28" i="5"/>
  <c r="C76" i="7" l="1"/>
  <c r="F59" i="5" l="1"/>
  <c r="F47" i="5"/>
  <c r="C77" i="5"/>
  <c r="F56" i="7" l="1"/>
  <c r="F56" i="5"/>
  <c r="C75" i="5"/>
  <c r="C79" i="5"/>
  <c r="E93" i="16" l="1"/>
  <c r="E96" i="16" s="1"/>
  <c r="E72" i="15"/>
  <c r="E74" i="15" s="1"/>
  <c r="C85" i="15" s="1"/>
  <c r="C86" i="15" s="1"/>
  <c r="E87" i="15" s="1"/>
  <c r="E75" i="14"/>
  <c r="E77" i="14" s="1"/>
  <c r="E77" i="12"/>
  <c r="E79" i="12" s="1"/>
  <c r="E88" i="13"/>
  <c r="E91" i="13" s="1"/>
  <c r="E74" i="6"/>
  <c r="E77" i="6" s="1"/>
  <c r="F51" i="5"/>
  <c r="F58" i="5" s="1"/>
  <c r="F62" i="5" s="1"/>
  <c r="C81" i="5" s="1"/>
  <c r="F51" i="7"/>
  <c r="F58" i="7" s="1"/>
  <c r="F62" i="7" s="1"/>
  <c r="C81" i="7" s="1"/>
  <c r="C82" i="7" s="1"/>
  <c r="C76" i="5"/>
  <c r="C88" i="6" l="1"/>
  <c r="C103" i="13"/>
  <c r="C104" i="13" s="1"/>
  <c r="E105" i="13" s="1"/>
  <c r="C90" i="12"/>
  <c r="C91" i="12" s="1"/>
  <c r="C88" i="14"/>
  <c r="C89" i="14" s="1"/>
  <c r="C106" i="16"/>
  <c r="C89" i="15"/>
  <c r="C90" i="15" s="1"/>
  <c r="C82" i="5"/>
  <c r="C85" i="5" s="1"/>
  <c r="C86" i="5" s="1"/>
  <c r="C85" i="7"/>
  <c r="C86" i="7" s="1"/>
  <c r="E83" i="7"/>
  <c r="C94" i="12" l="1"/>
  <c r="C95" i="12" s="1"/>
  <c r="C96" i="12" s="1"/>
  <c r="E92" i="12"/>
  <c r="C92" i="14"/>
  <c r="C93" i="14" s="1"/>
  <c r="C94" i="14" s="1"/>
  <c r="E90" i="14"/>
  <c r="C107" i="16"/>
  <c r="C107" i="13"/>
  <c r="C108" i="13" s="1"/>
  <c r="C109" i="13" s="1"/>
  <c r="E83" i="5"/>
  <c r="C110" i="16" l="1"/>
  <c r="C111" i="16" s="1"/>
  <c r="E108" i="16"/>
  <c r="C89" i="6"/>
  <c r="E110" i="16" l="1"/>
  <c r="C112" i="16"/>
  <c r="C92" i="6"/>
  <c r="C93" i="6" s="1"/>
  <c r="C94" i="6" s="1"/>
  <c r="E90" i="6"/>
</calcChain>
</file>

<file path=xl/sharedStrings.xml><?xml version="1.0" encoding="utf-8"?>
<sst xmlns="http://schemas.openxmlformats.org/spreadsheetml/2006/main" count="1033" uniqueCount="313">
  <si>
    <t>2. Расчет затрат на материальные запасы</t>
  </si>
  <si>
    <t>Наименование материалов</t>
  </si>
  <si>
    <t>сумма</t>
  </si>
  <si>
    <t>наименование</t>
  </si>
  <si>
    <t>ед. изм-я</t>
  </si>
  <si>
    <t>шт</t>
  </si>
  <si>
    <t>упак</t>
  </si>
  <si>
    <t>цена,ед</t>
  </si>
  <si>
    <t>карандаш простой</t>
  </si>
  <si>
    <t>карандаши цветные,12 цв</t>
  </si>
  <si>
    <t>фломастеры</t>
  </si>
  <si>
    <t xml:space="preserve"> раздаточные материалы  в том числе:</t>
  </si>
  <si>
    <t>Итого:</t>
  </si>
  <si>
    <t>кол-во,ед</t>
  </si>
  <si>
    <t>№ п/п</t>
  </si>
  <si>
    <t>Наименование имущества</t>
  </si>
  <si>
    <t>Расходы на ТО и ТР руб.</t>
  </si>
  <si>
    <t>№</t>
  </si>
  <si>
    <t>Наименование основных средств</t>
  </si>
  <si>
    <t>фломастеры,12 цветов</t>
  </si>
  <si>
    <t>пластиллин,18 цветов</t>
  </si>
  <si>
    <t>287,8*50%= 143,9 руб. 1 занятие</t>
  </si>
  <si>
    <t>Кабинет № 1,5,6</t>
  </si>
  <si>
    <t>раздаточный материал (бумага, картон, карандаши и др</t>
  </si>
  <si>
    <t>1 раз в кв</t>
  </si>
  <si>
    <r>
      <t>Площадь всего здания - 728,1 м</t>
    </r>
    <r>
      <rPr>
        <vertAlign val="superscript"/>
        <sz val="12"/>
        <color theme="1"/>
        <rFont val="Calibri"/>
        <family val="2"/>
        <scheme val="minor"/>
      </rPr>
      <t>2</t>
    </r>
  </si>
  <si>
    <t>Нормативное время работы между ТО и ТР</t>
  </si>
  <si>
    <t>Время использования имущества ,час</t>
  </si>
  <si>
    <t>всего расходов</t>
  </si>
  <si>
    <t>Амортизация имущества общехозяйственного назначения</t>
  </si>
  <si>
    <t>Накладные расходы</t>
  </si>
  <si>
    <t>в месяц</t>
  </si>
  <si>
    <t xml:space="preserve">1. Расчет оплаты труда основного персонала </t>
  </si>
  <si>
    <t>Должность</t>
  </si>
  <si>
    <t>Показатель среднемесячного рабочего времени, час*</t>
  </si>
  <si>
    <t>Норма времени на оказание услуги, час</t>
  </si>
  <si>
    <t>Стоимость единицы времени, руб. (5) = (2) / (3)</t>
  </si>
  <si>
    <t xml:space="preserve">Затраты на оплату труда персонала,  руб. (6) = (4) * (5) </t>
  </si>
  <si>
    <t xml:space="preserve">Итого    </t>
  </si>
  <si>
    <t xml:space="preserve">X          </t>
  </si>
  <si>
    <t xml:space="preserve">X    </t>
  </si>
  <si>
    <t xml:space="preserve">X     </t>
  </si>
  <si>
    <t xml:space="preserve">** Месячный фонд рабочего времени  - 72 часа = 4 недели *18 часов в неделю (норма часов в неделю на ставку - 18 часов) </t>
  </si>
  <si>
    <t>Единица измерения</t>
  </si>
  <si>
    <t>Норма расхода, ед.</t>
  </si>
  <si>
    <t>Цена за ед., руб.</t>
  </si>
  <si>
    <t xml:space="preserve">Всего расходов, руб. (5) = (3) * (4)    </t>
  </si>
  <si>
    <t xml:space="preserve">Итого                  </t>
  </si>
  <si>
    <t xml:space="preserve">X   </t>
  </si>
  <si>
    <t xml:space="preserve">             Расчет суммы начисленной амортизации оборудования</t>
  </si>
  <si>
    <t>Балансовая стоимость, руб.</t>
  </si>
  <si>
    <t>Норма амортизации,  (%)</t>
  </si>
  <si>
    <t>Годовая норма времени, час</t>
  </si>
  <si>
    <t>Время работы основных средств, час</t>
  </si>
  <si>
    <t>Сумма амортизации, руб.</t>
  </si>
  <si>
    <t>Расчет накладных затрат</t>
  </si>
  <si>
    <t xml:space="preserve">Затраты на административно-управленческий персонал*  </t>
  </si>
  <si>
    <t xml:space="preserve">Затраты общехозяйственного назначения**        </t>
  </si>
  <si>
    <t>Амортизация имущества общехозяйственного назначения***</t>
  </si>
  <si>
    <t xml:space="preserve">Суммарный фонд оплаты труда основного персонала ****   </t>
  </si>
  <si>
    <t xml:space="preserve">Коэффициент накладных затрат (5=(1+2+3)/4)           </t>
  </si>
  <si>
    <t xml:space="preserve">Затраты на оплату труда основного персонала, участвующего в предоставлении платной услуги                   </t>
  </si>
  <si>
    <t xml:space="preserve">Итого накладных затрат (7=5*6)           </t>
  </si>
  <si>
    <t>Расчет стоимости платной услуги</t>
  </si>
  <si>
    <t>Наименование статей затрат</t>
  </si>
  <si>
    <t>Сумма, руб.</t>
  </si>
  <si>
    <t>Затраты на оплату труда основного персонала</t>
  </si>
  <si>
    <t>Отчисления на социальные нужды</t>
  </si>
  <si>
    <t>Затраты на материальные запасы</t>
  </si>
  <si>
    <t>Техническое обслуживание и текущий ремонт</t>
  </si>
  <si>
    <t>Амортизация</t>
  </si>
  <si>
    <t>Прочие прямые расходы</t>
  </si>
  <si>
    <t>ИТОГО затрат (З)</t>
  </si>
  <si>
    <t>Расчетная прибыль (П)</t>
  </si>
  <si>
    <t>д.б. ≤ 25</t>
  </si>
  <si>
    <t>рентабельность</t>
  </si>
  <si>
    <t>Количество услуг (работ) (К)</t>
  </si>
  <si>
    <t>Цена (тариф) на платную услугу (работу) (З+П)/К</t>
  </si>
  <si>
    <t>Цена за месяц</t>
  </si>
  <si>
    <t>столы</t>
  </si>
  <si>
    <t>стулья</t>
  </si>
  <si>
    <t>Педагог ДО</t>
  </si>
  <si>
    <t>*Средняя заработная плата основного персонала на 1 ставку с начислениями на ФОТ (за счет всех источников финансирования) - 31571,19 руб.</t>
  </si>
  <si>
    <t>уп.</t>
  </si>
  <si>
    <t>1раз в кв</t>
  </si>
  <si>
    <t>*Фактические затраты на оплату труда административно вспомогательного персонала  - 3 787949,24руб.</t>
  </si>
  <si>
    <t>**Фактические общехозяйственные затраты   - 1 055465,80  руб.:</t>
  </si>
  <si>
    <t xml:space="preserve">1. ФОТ обслуживающего персонала  - 9448785,13 руб.; </t>
  </si>
  <si>
    <t xml:space="preserve">2.Материальные затраты на содержание (услуги связи, затраты на текущий ремонт, расходы на охрану, на информационные ресурсы,  на приобретение материальных запасов,  на содержание имущества) - 1055465,8 руб.; </t>
  </si>
  <si>
    <t xml:space="preserve">*** Сумма амортизации имущества общехозяйственного назначения- 0 руб. </t>
  </si>
  <si>
    <t>****Суммарный ФОТ основного персонала -28849649,56 руб.</t>
  </si>
  <si>
    <t>3. Сумма на уплату налогов, госпошлин, пени  руб.</t>
  </si>
  <si>
    <t>3. Расчет расходов на техническое обслуживание и текущий ремонт за месяц в 2022 году - 14302,64 руб.</t>
  </si>
  <si>
    <r>
      <t>171631,72/728,1 м2=235,73 с 1 м</t>
    </r>
    <r>
      <rPr>
        <vertAlign val="superscript"/>
        <sz val="12"/>
        <color theme="1"/>
        <rFont val="Calibri"/>
        <family val="2"/>
        <scheme val="minor"/>
      </rPr>
      <t>2</t>
    </r>
  </si>
  <si>
    <t>235,73*94,8м= 22346,78/80 занятий = 287,8 руб.</t>
  </si>
  <si>
    <t>Занятия проводятся 2 раза в неделю по 3 академических часа (90 мин. = 1,5ч.), 1,5ч.*4недели = 6 ч.</t>
  </si>
  <si>
    <t>Расчет стоимости "ШТР"</t>
  </si>
  <si>
    <t>Стоимость ед. времени *</t>
  </si>
  <si>
    <t xml:space="preserve">Педагог ДО </t>
  </si>
  <si>
    <t>Кабинет № 1</t>
  </si>
  <si>
    <t>235,73*31,6м= 7448,93/216 занятий = 34,48руб.</t>
  </si>
  <si>
    <t>34,48*50%= 17,24руб. 1 занятие</t>
  </si>
  <si>
    <t>*Средняя заработная плата основного персонала на 1 ставку с начислениями на ФОТ (за счет всех источников финансирования) - 3466,68 руб.</t>
  </si>
  <si>
    <t xml:space="preserve">       4.      Расчет суммы начисленной амортизации оборудования</t>
  </si>
  <si>
    <t>Прочие прямые расходы (коммунальные расходы)</t>
  </si>
  <si>
    <t xml:space="preserve">Затраты на административно-управленческий персонал  </t>
  </si>
  <si>
    <t xml:space="preserve">Затраты общехозяйственного назначения   </t>
  </si>
  <si>
    <t xml:space="preserve">Суммарный фонд оплаты труда основного персонала </t>
  </si>
  <si>
    <t>наименование расходов</t>
  </si>
  <si>
    <t>всего расходов  в год</t>
  </si>
  <si>
    <t>Единица изм-ия</t>
  </si>
  <si>
    <t>Цена в месяц:</t>
  </si>
  <si>
    <t>6.Расчет накладных затрат</t>
  </si>
  <si>
    <t>7.Расчет стоимости платной услуги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</si>
  <si>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</si>
  <si>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</si>
  <si>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</si>
  <si>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</si>
  <si>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</si>
  <si>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</si>
  <si>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</si>
  <si>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</si>
  <si>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Период</t>
  </si>
  <si>
    <t>сентябрь</t>
  </si>
  <si>
    <t>июнь</t>
  </si>
  <si>
    <t>расходы на материальные запасы в месяц</t>
  </si>
  <si>
    <t>занятий</t>
  </si>
  <si>
    <t>чел</t>
  </si>
  <si>
    <t>График проведения занятий , согласно  программы</t>
  </si>
  <si>
    <t>Кабинет № 6</t>
  </si>
  <si>
    <t>Коммунальные услуги</t>
  </si>
  <si>
    <t>услуги связи</t>
  </si>
  <si>
    <t>текущий ремонт и содержание</t>
  </si>
  <si>
    <t>5. Расчет прочих затрат</t>
  </si>
  <si>
    <t>Площадь занимая на пл. услуги</t>
  </si>
  <si>
    <t>Таблица 2материалы для ИЗО</t>
  </si>
  <si>
    <t>бумага А3 (20л)</t>
  </si>
  <si>
    <t>Акварель,12 цв</t>
  </si>
  <si>
    <t>гуашь,12 цв</t>
  </si>
  <si>
    <t>белая гуашь,100 мл</t>
  </si>
  <si>
    <t>маркер черный</t>
  </si>
  <si>
    <t>фломастеры,12 цв</t>
  </si>
  <si>
    <t>ластик</t>
  </si>
  <si>
    <t>набор кистей (3 шт</t>
  </si>
  <si>
    <t>цветной песок (12 цв*1 кг)</t>
  </si>
  <si>
    <t>клей ПВА, 1 л</t>
  </si>
  <si>
    <t>гофрокартон</t>
  </si>
  <si>
    <t>кол-во недель в учебном году</t>
  </si>
  <si>
    <t>кол-во занятий в учебном году</t>
  </si>
  <si>
    <t>учебная программа  расчитана на 216 часов</t>
  </si>
  <si>
    <t>площадь здания-</t>
  </si>
  <si>
    <t>кол-во</t>
  </si>
  <si>
    <t>расходы на 1 занятие</t>
  </si>
  <si>
    <t>72 часа в год на 1 направление</t>
  </si>
  <si>
    <t xml:space="preserve">площадь кабинета </t>
  </si>
  <si>
    <t>относительно площади</t>
  </si>
  <si>
    <t>расходы за мес</t>
  </si>
  <si>
    <t xml:space="preserve"> используемая площадь</t>
  </si>
  <si>
    <t>з/плата тех. персонала</t>
  </si>
  <si>
    <t>з/плата тех.персонала с начислением</t>
  </si>
  <si>
    <t>цена за шт/упак.</t>
  </si>
  <si>
    <t>расходы на материальные запасы 1 занятие</t>
  </si>
  <si>
    <t>расходы  за уч. Год</t>
  </si>
  <si>
    <t>относительно общей  площади</t>
  </si>
  <si>
    <t>Наименование расходов</t>
  </si>
  <si>
    <t>Ед. измерения</t>
  </si>
  <si>
    <t>цена за шт</t>
  </si>
  <si>
    <t>расход на 1 занятие</t>
  </si>
  <si>
    <t>чистящее средство</t>
  </si>
  <si>
    <t xml:space="preserve">Итого :               </t>
  </si>
  <si>
    <t>туалетная бумага, 2 шт*9 мес</t>
  </si>
  <si>
    <t>ед. измерения</t>
  </si>
  <si>
    <t>расход на одно занятие</t>
  </si>
  <si>
    <t>цена за шт/уп</t>
  </si>
  <si>
    <t>Листы А4 для черчения (10л)</t>
  </si>
  <si>
    <t>клей- карандаш</t>
  </si>
  <si>
    <t>Стоимость ед. времени, руб         ( 5)=(2)/(3)</t>
  </si>
  <si>
    <t>Стоимость ед. времени, руб             (5)=(2)/(3)</t>
  </si>
  <si>
    <t>относительно площади занимаемого помещения</t>
  </si>
  <si>
    <t>Прочие прямые расходы ( в т.ч.коммунальные расходы)</t>
  </si>
  <si>
    <t xml:space="preserve">комплекс охранных услуг </t>
  </si>
  <si>
    <t>Комплекс охранных услуг</t>
  </si>
  <si>
    <t>комплекс охранных услуг</t>
  </si>
  <si>
    <t>всего расходов  в год (руб)</t>
  </si>
  <si>
    <t>Расходы на 1 занятие (руб)</t>
  </si>
  <si>
    <t xml:space="preserve"> расходы относительно площади здания (руб)</t>
  </si>
  <si>
    <t xml:space="preserve"> расходы на занимаемую площадь помещения (руб)</t>
  </si>
  <si>
    <t>Расчет стоимости "Азбука робототехники 4-5 лет "</t>
  </si>
  <si>
    <t>учебная программа  расчитана на 36 часов</t>
  </si>
  <si>
    <t>туалетная бумага, 1 шт*9 мес</t>
  </si>
  <si>
    <t>2.1. Материальные запасы</t>
  </si>
  <si>
    <t>планшет</t>
  </si>
  <si>
    <t>дидактический материал</t>
  </si>
  <si>
    <t>батарейки алколиновые</t>
  </si>
  <si>
    <t>Расчет стоимости "Азбука робототехники 6-7 лет "</t>
  </si>
  <si>
    <t>учебная программа  расчитана на 72 часов</t>
  </si>
  <si>
    <t>карандаши цветные</t>
  </si>
  <si>
    <t>Расчет стоимости "Волшебный сундучок"</t>
  </si>
  <si>
    <t>Музыкальный зал</t>
  </si>
  <si>
    <t>Костюмы</t>
  </si>
  <si>
    <t>музыкальные инструменты(колокольчик, барабан,металлофон,трещетка, треугольник, ложки деревянные)</t>
  </si>
  <si>
    <t>Музыкальная колонка</t>
  </si>
  <si>
    <t>театральная ширма</t>
  </si>
  <si>
    <t>флешка</t>
  </si>
  <si>
    <t>краска для грима</t>
  </si>
  <si>
    <t>набор парикмахера</t>
  </si>
  <si>
    <t>ноутбук</t>
  </si>
  <si>
    <t>Расчет стоимости "С днем рожденья, юный друг"</t>
  </si>
  <si>
    <t>Группа</t>
  </si>
  <si>
    <t>Кабинет</t>
  </si>
  <si>
    <t>пач</t>
  </si>
  <si>
    <t>тетради</t>
  </si>
  <si>
    <t>Листы альбомные</t>
  </si>
  <si>
    <t>Дез Хлор</t>
  </si>
  <si>
    <t>шкафчик детский</t>
  </si>
  <si>
    <t>Учитель-логопед</t>
  </si>
  <si>
    <t>Музыкальный руководитель</t>
  </si>
  <si>
    <t>Воспитатель</t>
  </si>
  <si>
    <t>Инструктор по ФИЗО</t>
  </si>
  <si>
    <t xml:space="preserve">Сренднемесячная з/плата за 2023 г </t>
  </si>
  <si>
    <t xml:space="preserve">Сренднемесячная з/плата за 2023г </t>
  </si>
  <si>
    <t>ФОТ  за 2023 г</t>
  </si>
  <si>
    <t>Приложение 1</t>
  </si>
  <si>
    <t>Расчёт стоимости "Речецветик"</t>
  </si>
  <si>
    <t>Расчет стоимости  "Юный пловец"</t>
  </si>
  <si>
    <t>График проведения занятий, согласно  программы</t>
  </si>
  <si>
    <t xml:space="preserve"> расходы относительно площади здания (руб.)</t>
  </si>
  <si>
    <t xml:space="preserve"> расходы на занимаемую площадь помещения (руб.)</t>
  </si>
  <si>
    <t>Расходы на 1 занятие (руб.)</t>
  </si>
  <si>
    <t>Стоимость ед. времени, руб.  (5)=(2)/(3)</t>
  </si>
  <si>
    <t>всего расходов в год (руб)</t>
  </si>
  <si>
    <t>расходы в месяц (руб.)</t>
  </si>
  <si>
    <t>расходы в месяц (руб)</t>
  </si>
  <si>
    <t>расходы  в месяц</t>
  </si>
  <si>
    <t>расходы  в месяц (руб)</t>
  </si>
  <si>
    <t>мячи</t>
  </si>
  <si>
    <t>палочки</t>
  </si>
  <si>
    <t>обручи не тонущие</t>
  </si>
  <si>
    <t>нарукавники для плавания</t>
  </si>
  <si>
    <t xml:space="preserve">поплвок для плавания </t>
  </si>
  <si>
    <t>игрушки надувные</t>
  </si>
  <si>
    <t>сода</t>
  </si>
  <si>
    <t>санокс</t>
  </si>
  <si>
    <t>коврики резиновые</t>
  </si>
  <si>
    <t>фен</t>
  </si>
  <si>
    <t>термометр водный</t>
  </si>
  <si>
    <t>термометр комнатный</t>
  </si>
  <si>
    <t>круги для спасания</t>
  </si>
  <si>
    <t>Шнуровка</t>
  </si>
  <si>
    <t>Трафареты</t>
  </si>
  <si>
    <t>Суджок-мячики</t>
  </si>
  <si>
    <t>Пластилин</t>
  </si>
  <si>
    <t>свистульки</t>
  </si>
  <si>
    <t>набор зондов</t>
  </si>
  <si>
    <t>спирт</t>
  </si>
  <si>
    <t>ватные диски</t>
  </si>
  <si>
    <t>зеркала</t>
  </si>
  <si>
    <t>флешка с методическим пособием</t>
  </si>
  <si>
    <t>логопедические тетради</t>
  </si>
  <si>
    <t>счётные палочки</t>
  </si>
  <si>
    <t>мозайки</t>
  </si>
  <si>
    <t xml:space="preserve">набор Лего </t>
  </si>
  <si>
    <t>Кубики с буквами</t>
  </si>
  <si>
    <t xml:space="preserve">Интерактивный стол с подсветкой </t>
  </si>
  <si>
    <t>Планшет</t>
  </si>
  <si>
    <t>Сенсорная звуковая дорожка</t>
  </si>
  <si>
    <t>интерактивный зал</t>
  </si>
  <si>
    <t>театральные маски</t>
  </si>
  <si>
    <t>музыкальные инструменты</t>
  </si>
  <si>
    <t>Конструктор ЛЕГО  WeDo 2/0</t>
  </si>
  <si>
    <t>Наименование материалов,расходные  материалы в том числе:</t>
  </si>
  <si>
    <t>7. Расчет стоимости платной услуги</t>
  </si>
  <si>
    <t>Рабочее время при 20-часовой рабочей неделе - 985 ч (4 ч x 247 дней - 3 ч = 985ч).</t>
  </si>
  <si>
    <t>Рабочее время при 30-часовой рабочей неделе - 1479 ч (6 ч x 247 дней - 3 ч = 1479 ч).</t>
  </si>
  <si>
    <t>Рабочее время при 36-часовой рабочей неделе - 1775,4 ч (7,2 ч x 247 дней - 3 ч = 1775,4ч).</t>
  </si>
  <si>
    <t>Рабочее время при 24-часовой рабочей неделе - 1182,6 ч (4,8 ч x 247 дней - 3 ч = 1182,6ч).</t>
  </si>
  <si>
    <t>Прочие прямые расходы (в т.ч. коммунальные расходы)</t>
  </si>
  <si>
    <t>Приложение 2</t>
  </si>
  <si>
    <t>Приложение 3</t>
  </si>
  <si>
    <t>Приложение 4</t>
  </si>
  <si>
    <t>Приложение 5</t>
  </si>
  <si>
    <t>Приложение 6</t>
  </si>
  <si>
    <t xml:space="preserve">Среднемесячная зарплата педагогического работника, за 2023 г -  39 702,30 руб.  </t>
  </si>
  <si>
    <t>Наименование материалов, раздаточные материалы в том числе:</t>
  </si>
  <si>
    <t>Наименование материалов, расходные  материалы в том числе:</t>
  </si>
  <si>
    <t>учебная программа  рассчитана на 72 часов</t>
  </si>
  <si>
    <t xml:space="preserve">Среднемесячная зарплата педагогических работников, за 2023 г -  39 702,30 руб.  </t>
  </si>
  <si>
    <t>КОММУНАЛЬНЫЕ УСЛУГИ БАССЕЙН</t>
  </si>
  <si>
    <t xml:space="preserve">верёвка с поплавками </t>
  </si>
  <si>
    <t>Цена (тариф) на платную услугу (работу) (З+П)/К (1 занятие)</t>
  </si>
  <si>
    <t>Цена в месяц (8 занятий)</t>
  </si>
  <si>
    <t>Цена   1 занятие:</t>
  </si>
  <si>
    <t>Цена 1 занятия:</t>
  </si>
  <si>
    <t xml:space="preserve">Цена в месяц </t>
  </si>
  <si>
    <t>Цена  1 занятия:</t>
  </si>
  <si>
    <t>Цена 1 занятия</t>
  </si>
  <si>
    <t>кол-во мероприятий в  году</t>
  </si>
  <si>
    <t>расходы на 1 мероприятие</t>
  </si>
  <si>
    <t>расход на одно мероприятие</t>
  </si>
  <si>
    <t>Расходы на 1 мероприятие (руб.)</t>
  </si>
  <si>
    <t>Цена за 1 мероприятие:</t>
  </si>
  <si>
    <t>доска для плавания</t>
  </si>
  <si>
    <t>мероприятие  рассчитано на 120 часов в год</t>
  </si>
  <si>
    <t>Занятия проводятся 2  раза в неделю - 0,5 часа. Кол-во человек в группе-5, Площадь здания 2484,3  кв. м., площадь занимаемого помещения - 46,4 кв.м.</t>
  </si>
  <si>
    <t>Занятия проводятся 2 раза в неделю - 0,5 час. Кол-во человек в группе -10, Площадь здания 2484,3  кв. м., площадь занимаемого помещения - 58,1 кв.м.</t>
  </si>
  <si>
    <t>Занятия проводятся 1 раз в неделю -0,5 часа. Кол-во человек в группе -5, Площадь здания 2484,3  кв. м., площадь занимаемого помещения -46,4 кв.м.</t>
  </si>
  <si>
    <t>Занятия проводятся 2 раза в неделю -0,5 часа. Кол-во человек в группе-5, Площадь здания 2484,3  кв. м., площадь занимаемого помещения - 46,4 кв.м.</t>
  </si>
  <si>
    <r>
      <t>Занятия проводятся 1 раз в неделю - 0,5 час.. Кол-во человек в группе-18, Площадь здани</t>
    </r>
    <r>
      <rPr>
        <sz val="11"/>
        <rFont val="Times New Roman"/>
        <family val="1"/>
        <charset val="204"/>
      </rPr>
      <t>я 3830,1</t>
    </r>
    <r>
      <rPr>
        <sz val="11"/>
        <color theme="1"/>
        <rFont val="Times New Roman"/>
        <family val="1"/>
        <charset val="204"/>
      </rPr>
      <t xml:space="preserve"> кв. м., площадь занимаемого помещения -102,4 кв.м.</t>
    </r>
  </si>
  <si>
    <r>
      <t>Развлекательная программа проводятся 1 раз в год для одного ребенка(именинника) -0,5 час.. Кол-во человек в группе-1 Площадь здани</t>
    </r>
    <r>
      <rPr>
        <sz val="11"/>
        <rFont val="Times New Roman"/>
        <family val="1"/>
        <charset val="204"/>
      </rPr>
      <t>я 2434,3</t>
    </r>
    <r>
      <rPr>
        <sz val="11"/>
        <color theme="1"/>
        <rFont val="Times New Roman"/>
        <family val="1"/>
        <charset val="204"/>
      </rPr>
      <t xml:space="preserve">  кв. м., площадь занимаемого помещения -46,4 кв.м.</t>
    </r>
  </si>
  <si>
    <t>батарейки алкалиновые</t>
  </si>
  <si>
    <t>Цена 1 человека:</t>
  </si>
  <si>
    <t>58,1* 0,61</t>
  </si>
  <si>
    <t>конструктор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</si>
</sst>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vertAlign val="superscript"/>
      <sz val="12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3" fillId="0" borderId="1" xfId="0" applyFont="1" applyBorder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" fontId="0" fillId="0" borderId="1" xfId="0" applyNumberFormat="1" applyBorder="1"/>
    <xf numFmtId="2" fontId="3" fillId="0" borderId="1" xfId="0" applyNumberFormat="1" applyFont="1" applyBorder="1" applyAlignment="1">
      <alignment wrapText="1"/>
    </xf>
    <xf numFmtId="0" fontId="1" fillId="0" borderId="0" xfId="1"/>
    <xf numFmtId="4" fontId="1" fillId="0" borderId="0" xfId="1" applyNumberFormat="1"/>
    <xf numFmtId="0" fontId="9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 wrapText="1"/>
    </xf>
    <xf numFmtId="0" fontId="7" fillId="0" borderId="0" xfId="1" applyFont="1"/>
    <xf numFmtId="0" fontId="5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2" fontId="4" fillId="0" borderId="0" xfId="1" applyNumberFormat="1" applyFont="1" applyAlignment="1">
      <alignment vertical="center" wrapText="1"/>
    </xf>
    <xf numFmtId="2" fontId="4" fillId="0" borderId="0" xfId="1" applyNumberFormat="1" applyFont="1" applyAlignment="1">
      <alignment horizontal="center"/>
    </xf>
    <xf numFmtId="0" fontId="1" fillId="0" borderId="0" xfId="1" applyAlignment="1">
      <alignment vertical="top" wrapText="1"/>
    </xf>
    <xf numFmtId="0" fontId="4" fillId="0" borderId="0" xfId="1" applyFont="1" applyAlignment="1">
      <alignment horizontal="justify" vertical="center"/>
    </xf>
    <xf numFmtId="0" fontId="2" fillId="0" borderId="1" xfId="1" applyFont="1" applyBorder="1"/>
    <xf numFmtId="0" fontId="5" fillId="0" borderId="0" xfId="1" applyFont="1" applyAlignment="1">
      <alignment horizontal="center" vertical="center"/>
    </xf>
    <xf numFmtId="0" fontId="11" fillId="0" borderId="0" xfId="1" applyFont="1" applyAlignment="1">
      <alignment horizontal="center"/>
    </xf>
    <xf numFmtId="0" fontId="4" fillId="0" borderId="0" xfId="1" applyFont="1" applyAlignment="1">
      <alignment vertical="center"/>
    </xf>
    <xf numFmtId="4" fontId="12" fillId="0" borderId="1" xfId="1" applyNumberFormat="1" applyFont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2" fontId="4" fillId="0" borderId="0" xfId="1" applyNumberFormat="1" applyFont="1" applyAlignment="1">
      <alignment vertical="center"/>
    </xf>
    <xf numFmtId="4" fontId="4" fillId="0" borderId="1" xfId="1" applyNumberFormat="1" applyFont="1" applyBorder="1" applyAlignment="1">
      <alignment vertical="center" wrapText="1"/>
    </xf>
    <xf numFmtId="0" fontId="10" fillId="0" borderId="0" xfId="1" applyFont="1" applyAlignment="1">
      <alignment wrapText="1"/>
    </xf>
    <xf numFmtId="2" fontId="5" fillId="0" borderId="1" xfId="1" applyNumberFormat="1" applyFont="1" applyBorder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13" fillId="0" borderId="0" xfId="1" applyFont="1" applyAlignment="1">
      <alignment wrapText="1"/>
    </xf>
    <xf numFmtId="0" fontId="13" fillId="4" borderId="0" xfId="1" applyFont="1" applyFill="1" applyAlignment="1">
      <alignment vertical="top" wrapText="1"/>
    </xf>
    <xf numFmtId="0" fontId="4" fillId="0" borderId="0" xfId="1" applyFont="1" applyAlignment="1">
      <alignment wrapText="1"/>
    </xf>
    <xf numFmtId="0" fontId="1" fillId="0" borderId="0" xfId="1" applyAlignment="1">
      <alignment vertical="center"/>
    </xf>
    <xf numFmtId="0" fontId="1" fillId="0" borderId="0" xfId="1" applyAlignment="1">
      <alignment vertical="center" wrapText="1"/>
    </xf>
    <xf numFmtId="0" fontId="4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10" fillId="0" borderId="1" xfId="1" applyFont="1" applyBorder="1"/>
    <xf numFmtId="0" fontId="10" fillId="0" borderId="0" xfId="1" applyFont="1" applyAlignment="1">
      <alignment horizontal="center"/>
    </xf>
    <xf numFmtId="0" fontId="10" fillId="0" borderId="0" xfId="1" applyFont="1"/>
    <xf numFmtId="4" fontId="5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4" fillId="3" borderId="1" xfId="0" applyFont="1" applyFill="1" applyBorder="1"/>
    <xf numFmtId="0" fontId="4" fillId="0" borderId="1" xfId="1" applyFont="1" applyBorder="1" applyAlignment="1">
      <alignment horizontal="left" vertical="center" wrapText="1"/>
    </xf>
    <xf numFmtId="0" fontId="5" fillId="0" borderId="0" xfId="1" applyFont="1" applyAlignment="1">
      <alignment vertical="center" wrapText="1"/>
    </xf>
    <xf numFmtId="0" fontId="3" fillId="5" borderId="1" xfId="0" applyFont="1" applyFill="1" applyBorder="1"/>
    <xf numFmtId="0" fontId="10" fillId="0" borderId="1" xfId="1" applyFont="1" applyBorder="1" applyAlignment="1">
      <alignment vertical="top" wrapText="1"/>
    </xf>
    <xf numFmtId="0" fontId="10" fillId="0" borderId="0" xfId="1" applyFont="1" applyAlignment="1">
      <alignment horizontal="center" vertical="top" wrapText="1"/>
    </xf>
    <xf numFmtId="0" fontId="10" fillId="0" borderId="0" xfId="1" applyFont="1" applyAlignment="1">
      <alignment horizontal="center" wrapText="1"/>
    </xf>
    <xf numFmtId="2" fontId="10" fillId="0" borderId="0" xfId="1" applyNumberFormat="1" applyFont="1" applyAlignment="1">
      <alignment wrapText="1"/>
    </xf>
    <xf numFmtId="2" fontId="10" fillId="4" borderId="0" xfId="1" applyNumberFormat="1" applyFont="1" applyFill="1" applyAlignment="1">
      <alignment wrapText="1"/>
    </xf>
    <xf numFmtId="0" fontId="2" fillId="0" borderId="0" xfId="0" applyFont="1"/>
    <xf numFmtId="0" fontId="8" fillId="0" borderId="0" xfId="0" applyFont="1"/>
    <xf numFmtId="0" fontId="8" fillId="0" borderId="1" xfId="0" applyFont="1" applyBorder="1"/>
    <xf numFmtId="0" fontId="2" fillId="0" borderId="1" xfId="0" applyFont="1" applyBorder="1"/>
    <xf numFmtId="4" fontId="0" fillId="0" borderId="0" xfId="0" applyNumberFormat="1"/>
    <xf numFmtId="4" fontId="0" fillId="2" borderId="1" xfId="0" applyNumberFormat="1" applyFill="1" applyBorder="1" applyAlignment="1">
      <alignment wrapText="1"/>
    </xf>
    <xf numFmtId="4" fontId="2" fillId="0" borderId="1" xfId="0" applyNumberFormat="1" applyFont="1" applyBorder="1"/>
    <xf numFmtId="4" fontId="2" fillId="0" borderId="0" xfId="0" applyNumberFormat="1" applyFont="1"/>
    <xf numFmtId="0" fontId="5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top" wrapText="1"/>
    </xf>
    <xf numFmtId="0" fontId="10" fillId="0" borderId="1" xfId="1" applyFont="1" applyBorder="1" applyAlignment="1">
      <alignment horizontal="left" vertical="center" wrapText="1"/>
    </xf>
    <xf numFmtId="0" fontId="15" fillId="6" borderId="0" xfId="1" applyFont="1" applyFill="1" applyAlignment="1">
      <alignment horizontal="left" vertical="top" wrapText="1"/>
    </xf>
    <xf numFmtId="0" fontId="1" fillId="0" borderId="0" xfId="1" applyAlignment="1">
      <alignment horizontal="center"/>
    </xf>
    <xf numFmtId="0" fontId="5" fillId="0" borderId="8" xfId="1" applyFont="1" applyBorder="1" applyAlignment="1">
      <alignment vertical="center" wrapText="1"/>
    </xf>
    <xf numFmtId="4" fontId="5" fillId="0" borderId="1" xfId="1" applyNumberFormat="1" applyFont="1" applyBorder="1" applyAlignment="1">
      <alignment horizontal="center" vertical="center"/>
    </xf>
    <xf numFmtId="2" fontId="4" fillId="0" borderId="0" xfId="1" applyNumberFormat="1" applyFont="1" applyAlignment="1">
      <alignment horizontal="center" vertical="center"/>
    </xf>
    <xf numFmtId="0" fontId="13" fillId="4" borderId="0" xfId="1" applyFont="1" applyFill="1" applyAlignment="1">
      <alignment horizontal="center" vertical="top" wrapText="1"/>
    </xf>
    <xf numFmtId="0" fontId="13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16" fillId="0" borderId="0" xfId="1" applyFont="1" applyAlignment="1">
      <alignment horizontal="center" vertical="center"/>
    </xf>
    <xf numFmtId="0" fontId="16" fillId="0" borderId="0" xfId="1" applyFont="1" applyAlignment="1">
      <alignment vertical="center"/>
    </xf>
    <xf numFmtId="4" fontId="1" fillId="0" borderId="0" xfId="1" applyNumberFormat="1" applyAlignment="1">
      <alignment horizontal="center"/>
    </xf>
    <xf numFmtId="4" fontId="17" fillId="0" borderId="0" xfId="1" applyNumberFormat="1" applyFont="1" applyAlignment="1">
      <alignment horizontal="center"/>
    </xf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4" fontId="4" fillId="0" borderId="1" xfId="1" applyNumberFormat="1" applyFont="1" applyBorder="1" applyAlignment="1">
      <alignment horizontal="center"/>
    </xf>
    <xf numFmtId="0" fontId="18" fillId="0" borderId="0" xfId="1" applyFont="1" applyAlignment="1">
      <alignment horizontal="center"/>
    </xf>
    <xf numFmtId="0" fontId="4" fillId="0" borderId="0" xfId="1" applyFont="1" applyAlignment="1">
      <alignment horizontal="center" vertical="top" wrapText="1"/>
    </xf>
    <xf numFmtId="0" fontId="18" fillId="0" borderId="0" xfId="1" applyFont="1"/>
    <xf numFmtId="2" fontId="5" fillId="0" borderId="0" xfId="1" applyNumberFormat="1" applyFont="1" applyAlignment="1">
      <alignment horizontal="center" vertical="center"/>
    </xf>
    <xf numFmtId="2" fontId="4" fillId="0" borderId="0" xfId="1" applyNumberFormat="1" applyFont="1" applyAlignment="1">
      <alignment wrapText="1"/>
    </xf>
    <xf numFmtId="2" fontId="4" fillId="4" borderId="0" xfId="1" applyNumberFormat="1" applyFont="1" applyFill="1" applyAlignment="1">
      <alignment wrapText="1"/>
    </xf>
    <xf numFmtId="0" fontId="4" fillId="4" borderId="0" xfId="1" applyFont="1" applyFill="1" applyAlignment="1">
      <alignment horizontal="center" vertical="top" wrapText="1"/>
    </xf>
    <xf numFmtId="0" fontId="4" fillId="4" borderId="1" xfId="1" applyFont="1" applyFill="1" applyBorder="1" applyAlignment="1">
      <alignment vertical="center"/>
    </xf>
    <xf numFmtId="2" fontId="5" fillId="4" borderId="0" xfId="1" applyNumberFormat="1" applyFont="1" applyFill="1"/>
    <xf numFmtId="0" fontId="10" fillId="4" borderId="1" xfId="1" applyFont="1" applyFill="1" applyBorder="1" applyAlignment="1">
      <alignment horizontal="center" vertical="top" wrapText="1"/>
    </xf>
    <xf numFmtId="0" fontId="5" fillId="4" borderId="8" xfId="1" applyFont="1" applyFill="1" applyBorder="1" applyAlignment="1">
      <alignment vertical="center" wrapText="1"/>
    </xf>
    <xf numFmtId="0" fontId="4" fillId="4" borderId="1" xfId="0" applyFont="1" applyFill="1" applyBorder="1"/>
    <xf numFmtId="0" fontId="5" fillId="4" borderId="0" xfId="1" applyFont="1" applyFill="1" applyAlignment="1">
      <alignment horizontal="center" vertical="center"/>
    </xf>
    <xf numFmtId="4" fontId="12" fillId="4" borderId="1" xfId="1" applyNumberFormat="1" applyFont="1" applyFill="1" applyBorder="1" applyAlignment="1">
      <alignment horizontal="center" vertical="center" wrapText="1"/>
    </xf>
    <xf numFmtId="4" fontId="4" fillId="4" borderId="1" xfId="1" applyNumberFormat="1" applyFont="1" applyFill="1" applyBorder="1" applyAlignment="1">
      <alignment horizontal="center" vertical="center" wrapText="1"/>
    </xf>
    <xf numFmtId="0" fontId="16" fillId="4" borderId="1" xfId="1" applyFont="1" applyFill="1" applyBorder="1" applyAlignment="1">
      <alignment wrapText="1"/>
    </xf>
    <xf numFmtId="0" fontId="16" fillId="4" borderId="1" xfId="1" applyFont="1" applyFill="1" applyBorder="1"/>
    <xf numFmtId="0" fontId="5" fillId="4" borderId="1" xfId="1" applyFont="1" applyFill="1" applyBorder="1" applyAlignment="1">
      <alignment vertical="center"/>
    </xf>
    <xf numFmtId="4" fontId="5" fillId="4" borderId="1" xfId="1" applyNumberFormat="1" applyFont="1" applyFill="1" applyBorder="1" applyAlignment="1">
      <alignment horizontal="center" vertical="center"/>
    </xf>
    <xf numFmtId="2" fontId="14" fillId="4" borderId="0" xfId="1" applyNumberFormat="1" applyFont="1" applyFill="1"/>
    <xf numFmtId="0" fontId="21" fillId="0" borderId="0" xfId="1" applyFont="1" applyAlignment="1">
      <alignment horizontal="center" wrapText="1"/>
    </xf>
    <xf numFmtId="2" fontId="1" fillId="0" borderId="0" xfId="1" applyNumberFormat="1"/>
    <xf numFmtId="4" fontId="4" fillId="0" borderId="0" xfId="1" applyNumberFormat="1" applyFont="1" applyAlignment="1">
      <alignment horizontal="center"/>
    </xf>
    <xf numFmtId="164" fontId="4" fillId="0" borderId="0" xfId="1" applyNumberFormat="1" applyFont="1" applyAlignment="1">
      <alignment horizontal="center"/>
    </xf>
    <xf numFmtId="164" fontId="4" fillId="0" borderId="0" xfId="1" applyNumberFormat="1" applyFont="1"/>
    <xf numFmtId="165" fontId="4" fillId="0" borderId="0" xfId="1" applyNumberFormat="1" applyFont="1" applyAlignment="1">
      <alignment horizontal="center"/>
    </xf>
    <xf numFmtId="4" fontId="4" fillId="4" borderId="0" xfId="1" applyNumberFormat="1" applyFont="1" applyFill="1" applyAlignment="1">
      <alignment horizontal="center"/>
    </xf>
    <xf numFmtId="0" fontId="4" fillId="4" borderId="0" xfId="1" applyFont="1" applyFill="1" applyAlignment="1">
      <alignment horizontal="center" wrapText="1"/>
    </xf>
    <xf numFmtId="0" fontId="4" fillId="4" borderId="0" xfId="1" applyFont="1" applyFill="1" applyAlignment="1">
      <alignment horizontal="center" vertical="center" wrapText="1"/>
    </xf>
    <xf numFmtId="164" fontId="4" fillId="4" borderId="0" xfId="1" applyNumberFormat="1" applyFont="1" applyFill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4" fillId="0" borderId="0" xfId="1" applyFont="1" applyAlignment="1">
      <alignment vertical="top" wrapText="1"/>
    </xf>
    <xf numFmtId="0" fontId="10" fillId="0" borderId="0" xfId="1" applyFont="1" applyAlignment="1">
      <alignment vertical="top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vertical="center" wrapText="1"/>
    </xf>
    <xf numFmtId="0" fontId="5" fillId="0" borderId="8" xfId="1" applyFont="1" applyBorder="1" applyAlignment="1">
      <alignment horizontal="center" vertical="center" wrapText="1"/>
    </xf>
    <xf numFmtId="4" fontId="10" fillId="0" borderId="0" xfId="1" applyNumberFormat="1" applyFont="1" applyAlignment="1">
      <alignment horizontal="center"/>
    </xf>
    <xf numFmtId="4" fontId="22" fillId="0" borderId="0" xfId="1" applyNumberFormat="1" applyFont="1" applyAlignment="1">
      <alignment horizontal="center"/>
    </xf>
    <xf numFmtId="4" fontId="4" fillId="4" borderId="1" xfId="0" applyNumberFormat="1" applyFont="1" applyFill="1" applyBorder="1" applyAlignment="1">
      <alignment horizontal="center" vertical="center"/>
    </xf>
    <xf numFmtId="4" fontId="4" fillId="4" borderId="1" xfId="1" applyNumberFormat="1" applyFont="1" applyFill="1" applyBorder="1" applyAlignment="1">
      <alignment horizontal="center" vertical="center"/>
    </xf>
    <xf numFmtId="0" fontId="4" fillId="0" borderId="0" xfId="1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applyFont="1"/>
    <xf numFmtId="4" fontId="23" fillId="0" borderId="0" xfId="1" applyNumberFormat="1" applyFont="1" applyAlignment="1">
      <alignment horizontal="center"/>
    </xf>
    <xf numFmtId="10" fontId="15" fillId="0" borderId="0" xfId="1" applyNumberFormat="1" applyFont="1" applyAlignment="1">
      <alignment horizontal="center"/>
    </xf>
    <xf numFmtId="2" fontId="5" fillId="0" borderId="0" xfId="1" applyNumberFormat="1" applyFont="1"/>
    <xf numFmtId="0" fontId="10" fillId="0" borderId="0" xfId="1" applyFont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4" fontId="10" fillId="0" borderId="0" xfId="1" applyNumberFormat="1" applyFont="1"/>
    <xf numFmtId="4" fontId="20" fillId="0" borderId="1" xfId="1" applyNumberFormat="1" applyFont="1" applyBorder="1" applyAlignment="1">
      <alignment vertical="center"/>
    </xf>
    <xf numFmtId="2" fontId="24" fillId="0" borderId="1" xfId="1" applyNumberFormat="1" applyFont="1" applyBorder="1"/>
    <xf numFmtId="4" fontId="10" fillId="0" borderId="1" xfId="1" applyNumberFormat="1" applyFont="1" applyBorder="1" applyAlignment="1">
      <alignment horizontal="center"/>
    </xf>
    <xf numFmtId="0" fontId="14" fillId="0" borderId="1" xfId="1" applyFont="1" applyBorder="1"/>
    <xf numFmtId="0" fontId="10" fillId="0" borderId="0" xfId="0" applyFont="1"/>
    <xf numFmtId="4" fontId="4" fillId="0" borderId="0" xfId="0" applyNumberFormat="1" applyFont="1"/>
    <xf numFmtId="0" fontId="14" fillId="0" borderId="0" xfId="1" applyFont="1"/>
    <xf numFmtId="4" fontId="10" fillId="4" borderId="1" xfId="1" applyNumberFormat="1" applyFont="1" applyFill="1" applyBorder="1" applyAlignment="1">
      <alignment horizontal="center" vertical="center" wrapText="1"/>
    </xf>
    <xf numFmtId="4" fontId="10" fillId="0" borderId="1" xfId="1" applyNumberFormat="1" applyFont="1" applyBorder="1" applyAlignment="1">
      <alignment horizontal="center" vertical="center" wrapText="1"/>
    </xf>
    <xf numFmtId="4" fontId="14" fillId="0" borderId="1" xfId="1" applyNumberFormat="1" applyFont="1" applyBorder="1" applyAlignment="1">
      <alignment horizontal="center" vertical="center" wrapText="1"/>
    </xf>
    <xf numFmtId="0" fontId="10" fillId="0" borderId="0" xfId="1" applyFont="1" applyAlignment="1">
      <alignment vertical="center"/>
    </xf>
    <xf numFmtId="10" fontId="10" fillId="0" borderId="0" xfId="1" applyNumberFormat="1" applyFont="1"/>
    <xf numFmtId="2" fontId="14" fillId="0" borderId="0" xfId="1" applyNumberFormat="1" applyFont="1"/>
    <xf numFmtId="0" fontId="10" fillId="4" borderId="1" xfId="1" applyFont="1" applyFill="1" applyBorder="1" applyAlignment="1">
      <alignment horizontal="center" vertical="center" wrapText="1"/>
    </xf>
    <xf numFmtId="4" fontId="10" fillId="0" borderId="1" xfId="1" applyNumberFormat="1" applyFont="1" applyBorder="1" applyAlignment="1">
      <alignment horizontal="center" vertical="center"/>
    </xf>
    <xf numFmtId="4" fontId="14" fillId="0" borderId="1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left" vertical="center"/>
    </xf>
    <xf numFmtId="0" fontId="4" fillId="4" borderId="0" xfId="1" applyFont="1" applyFill="1" applyAlignment="1">
      <alignment horizontal="center"/>
    </xf>
    <xf numFmtId="4" fontId="10" fillId="0" borderId="1" xfId="1" applyNumberFormat="1" applyFont="1" applyBorder="1" applyAlignment="1">
      <alignment vertical="center" wrapText="1"/>
    </xf>
    <xf numFmtId="4" fontId="20" fillId="0" borderId="1" xfId="1" applyNumberFormat="1" applyFont="1" applyBorder="1" applyAlignment="1">
      <alignment horizontal="center" vertical="center"/>
    </xf>
    <xf numFmtId="2" fontId="10" fillId="0" borderId="1" xfId="1" applyNumberFormat="1" applyFont="1" applyBorder="1" applyAlignment="1">
      <alignment horizontal="center"/>
    </xf>
    <xf numFmtId="2" fontId="10" fillId="0" borderId="0" xfId="1" applyNumberFormat="1" applyFont="1"/>
    <xf numFmtId="4" fontId="14" fillId="0" borderId="1" xfId="1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1" applyFont="1" applyAlignment="1">
      <alignment horizontal="center" vertical="center" wrapText="1"/>
    </xf>
    <xf numFmtId="2" fontId="15" fillId="0" borderId="0" xfId="1" applyNumberFormat="1" applyFont="1" applyAlignment="1">
      <alignment horizontal="center"/>
    </xf>
    <xf numFmtId="4" fontId="10" fillId="4" borderId="1" xfId="1" applyNumberFormat="1" applyFont="1" applyFill="1" applyBorder="1" applyAlignment="1">
      <alignment horizontal="center"/>
    </xf>
    <xf numFmtId="0" fontId="15" fillId="4" borderId="0" xfId="1" applyFont="1" applyFill="1" applyAlignment="1">
      <alignment horizontal="center" vertical="top" wrapText="1"/>
    </xf>
    <xf numFmtId="0" fontId="10" fillId="0" borderId="1" xfId="1" applyFont="1" applyBorder="1" applyAlignment="1">
      <alignment vertical="center"/>
    </xf>
    <xf numFmtId="0" fontId="16" fillId="0" borderId="0" xfId="1" applyFont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vertical="center" wrapText="1"/>
    </xf>
    <xf numFmtId="0" fontId="14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vertical="center" wrapText="1"/>
    </xf>
    <xf numFmtId="0" fontId="14" fillId="0" borderId="1" xfId="1" applyFont="1" applyBorder="1" applyAlignment="1">
      <alignment vertical="center" wrapText="1"/>
    </xf>
    <xf numFmtId="0" fontId="10" fillId="0" borderId="0" xfId="1" applyFont="1" applyAlignment="1">
      <alignment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 wrapText="1"/>
    </xf>
    <xf numFmtId="0" fontId="4" fillId="0" borderId="0" xfId="1" applyFont="1" applyBorder="1" applyAlignment="1">
      <alignment horizontal="center" vertical="center" wrapText="1"/>
    </xf>
    <xf numFmtId="0" fontId="4" fillId="4" borderId="0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4" fillId="4" borderId="0" xfId="0" applyFont="1" applyFill="1" applyBorder="1"/>
    <xf numFmtId="0" fontId="5" fillId="0" borderId="0" xfId="0" applyFont="1" applyBorder="1"/>
    <xf numFmtId="0" fontId="10" fillId="0" borderId="2" xfId="1" applyFont="1" applyBorder="1" applyAlignment="1">
      <alignment horizontal="center"/>
    </xf>
    <xf numFmtId="0" fontId="10" fillId="0" borderId="1" xfId="1" applyFont="1" applyBorder="1" applyAlignment="1">
      <alignment horizontal="left" wrapText="1"/>
    </xf>
    <xf numFmtId="4" fontId="10" fillId="4" borderId="1" xfId="0" applyNumberFormat="1" applyFont="1" applyFill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2" fontId="14" fillId="0" borderId="1" xfId="1" applyNumberFormat="1" applyFont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vertical="center"/>
    </xf>
    <xf numFmtId="4" fontId="10" fillId="4" borderId="1" xfId="1" applyNumberFormat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vertical="center"/>
    </xf>
    <xf numFmtId="4" fontId="10" fillId="0" borderId="1" xfId="1" applyNumberFormat="1" applyFont="1" applyFill="1" applyBorder="1" applyAlignment="1">
      <alignment horizontal="center" vertical="center"/>
    </xf>
    <xf numFmtId="4" fontId="10" fillId="0" borderId="1" xfId="1" applyNumberFormat="1" applyFont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left"/>
    </xf>
    <xf numFmtId="2" fontId="10" fillId="4" borderId="1" xfId="1" applyNumberFormat="1" applyFont="1" applyFill="1" applyBorder="1" applyAlignment="1">
      <alignment horizontal="center" vertical="center" wrapText="1"/>
    </xf>
    <xf numFmtId="2" fontId="10" fillId="4" borderId="1" xfId="0" applyNumberFormat="1" applyFont="1" applyFill="1" applyBorder="1" applyAlignment="1">
      <alignment horizontal="left" wrapText="1"/>
    </xf>
    <xf numFmtId="0" fontId="20" fillId="0" borderId="1" xfId="1" applyFont="1" applyFill="1" applyBorder="1" applyAlignment="1">
      <alignment horizontal="center" vertical="center" wrapText="1"/>
    </xf>
    <xf numFmtId="2" fontId="20" fillId="0" borderId="1" xfId="0" applyNumberFormat="1" applyFont="1" applyFill="1" applyBorder="1" applyAlignment="1">
      <alignment horizontal="left" wrapText="1"/>
    </xf>
    <xf numFmtId="2" fontId="20" fillId="0" borderId="1" xfId="1" applyNumberFormat="1" applyFont="1" applyFill="1" applyBorder="1" applyAlignment="1">
      <alignment horizontal="center" vertical="center" wrapText="1"/>
    </xf>
    <xf numFmtId="4" fontId="20" fillId="0" borderId="1" xfId="1" applyNumberFormat="1" applyFont="1" applyFill="1" applyBorder="1" applyAlignment="1">
      <alignment horizontal="center"/>
    </xf>
    <xf numFmtId="4" fontId="20" fillId="0" borderId="1" xfId="1" applyNumberFormat="1" applyFont="1" applyFill="1" applyBorder="1" applyAlignment="1">
      <alignment horizontal="center" vertical="center"/>
    </xf>
    <xf numFmtId="4" fontId="14" fillId="4" borderId="1" xfId="1" applyNumberFormat="1" applyFont="1" applyFill="1" applyBorder="1" applyAlignment="1">
      <alignment horizontal="center" vertical="center"/>
    </xf>
    <xf numFmtId="4" fontId="26" fillId="4" borderId="1" xfId="1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0" borderId="1" xfId="0" applyFont="1" applyBorder="1"/>
    <xf numFmtId="0" fontId="14" fillId="0" borderId="1" xfId="0" applyFont="1" applyBorder="1"/>
    <xf numFmtId="0" fontId="10" fillId="4" borderId="1" xfId="1" applyFont="1" applyFill="1" applyBorder="1" applyAlignment="1">
      <alignment wrapText="1"/>
    </xf>
    <xf numFmtId="0" fontId="10" fillId="4" borderId="1" xfId="1" applyFont="1" applyFill="1" applyBorder="1" applyAlignment="1">
      <alignment vertical="center" wrapText="1"/>
    </xf>
    <xf numFmtId="0" fontId="14" fillId="0" borderId="1" xfId="1" applyFont="1" applyBorder="1" applyAlignment="1">
      <alignment vertical="center"/>
    </xf>
    <xf numFmtId="0" fontId="4" fillId="0" borderId="1" xfId="1" applyFont="1" applyFill="1" applyBorder="1" applyAlignment="1">
      <alignment horizontal="left"/>
    </xf>
    <xf numFmtId="0" fontId="4" fillId="0" borderId="1" xfId="1" applyFont="1" applyFill="1" applyBorder="1" applyAlignment="1">
      <alignment horizontal="center"/>
    </xf>
    <xf numFmtId="4" fontId="4" fillId="0" borderId="1" xfId="1" applyNumberFormat="1" applyFont="1" applyFill="1" applyBorder="1" applyAlignment="1">
      <alignment horizontal="center"/>
    </xf>
    <xf numFmtId="4" fontId="10" fillId="0" borderId="1" xfId="1" applyNumberFormat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 vertical="center" wrapText="1"/>
    </xf>
    <xf numFmtId="2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4" fontId="14" fillId="0" borderId="1" xfId="1" applyNumberFormat="1" applyFont="1" applyFill="1" applyBorder="1" applyAlignment="1">
      <alignment horizontal="center" vertical="center"/>
    </xf>
    <xf numFmtId="0" fontId="10" fillId="0" borderId="0" xfId="1" applyFont="1" applyBorder="1" applyAlignment="1">
      <alignment horizontal="center" vertical="center" wrapText="1"/>
    </xf>
    <xf numFmtId="0" fontId="10" fillId="0" borderId="0" xfId="1" applyFont="1" applyBorder="1"/>
    <xf numFmtId="0" fontId="10" fillId="0" borderId="0" xfId="1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" fontId="10" fillId="4" borderId="1" xfId="0" applyNumberFormat="1" applyFont="1" applyFill="1" applyBorder="1" applyAlignment="1">
      <alignment horizontal="center"/>
    </xf>
    <xf numFmtId="4" fontId="10" fillId="4" borderId="1" xfId="1" applyNumberFormat="1" applyFont="1" applyFill="1" applyBorder="1" applyAlignment="1">
      <alignment horizontal="center" wrapText="1"/>
    </xf>
    <xf numFmtId="4" fontId="10" fillId="0" borderId="1" xfId="1" applyNumberFormat="1" applyFont="1" applyBorder="1" applyAlignment="1">
      <alignment horizontal="center" wrapText="1"/>
    </xf>
    <xf numFmtId="4" fontId="20" fillId="0" borderId="1" xfId="1" applyNumberFormat="1" applyFont="1" applyBorder="1" applyAlignment="1">
      <alignment horizontal="center"/>
    </xf>
    <xf numFmtId="0" fontId="14" fillId="0" borderId="1" xfId="1" applyFont="1" applyBorder="1" applyAlignment="1">
      <alignment horizontal="center" vertical="center"/>
    </xf>
    <xf numFmtId="0" fontId="10" fillId="4" borderId="1" xfId="0" applyFont="1" applyFill="1" applyBorder="1" applyAlignment="1">
      <alignment vertical="center" wrapText="1"/>
    </xf>
    <xf numFmtId="0" fontId="10" fillId="4" borderId="1" xfId="1" applyFont="1" applyFill="1" applyBorder="1"/>
    <xf numFmtId="0" fontId="10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2" fontId="10" fillId="4" borderId="1" xfId="0" applyNumberFormat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vertical="center"/>
    </xf>
    <xf numFmtId="0" fontId="10" fillId="0" borderId="0" xfId="1" applyFont="1" applyBorder="1" applyAlignment="1">
      <alignment horizontal="center"/>
    </xf>
    <xf numFmtId="0" fontId="10" fillId="0" borderId="0" xfId="1" applyFont="1" applyBorder="1" applyAlignment="1">
      <alignment horizontal="center" wrapText="1"/>
    </xf>
    <xf numFmtId="0" fontId="15" fillId="0" borderId="0" xfId="1" applyFont="1" applyFill="1" applyAlignment="1">
      <alignment horizontal="center" vertical="top" wrapText="1"/>
    </xf>
    <xf numFmtId="0" fontId="10" fillId="0" borderId="1" xfId="0" applyFont="1" applyBorder="1" applyAlignment="1">
      <alignment horizontal="left"/>
    </xf>
    <xf numFmtId="2" fontId="10" fillId="0" borderId="1" xfId="1" applyNumberFormat="1" applyFont="1" applyBorder="1" applyAlignment="1">
      <alignment horizontal="center" vertical="center" wrapText="1"/>
    </xf>
    <xf numFmtId="0" fontId="4" fillId="4" borderId="1" xfId="1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2" fontId="4" fillId="4" borderId="0" xfId="1" applyNumberFormat="1" applyFont="1" applyFill="1" applyAlignment="1">
      <alignment horizontal="center" wrapText="1"/>
    </xf>
    <xf numFmtId="0" fontId="10" fillId="0" borderId="1" xfId="1" applyFont="1" applyBorder="1" applyAlignment="1">
      <alignment horizontal="center" vertical="center" wrapText="1"/>
    </xf>
    <xf numFmtId="0" fontId="16" fillId="0" borderId="0" xfId="1" applyFont="1" applyAlignment="1">
      <alignment horizont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14" fillId="0" borderId="1" xfId="1" applyFont="1" applyFill="1" applyBorder="1" applyAlignment="1">
      <alignment vertical="center"/>
    </xf>
    <xf numFmtId="2" fontId="20" fillId="0" borderId="1" xfId="0" applyNumberFormat="1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wrapText="1"/>
    </xf>
    <xf numFmtId="0" fontId="5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24" fillId="0" borderId="0" xfId="1" applyFont="1"/>
    <xf numFmtId="0" fontId="28" fillId="0" borderId="1" xfId="1" applyFont="1" applyBorder="1" applyAlignment="1">
      <alignment horizontal="left" vertical="center" wrapText="1"/>
    </xf>
    <xf numFmtId="0" fontId="28" fillId="0" borderId="1" xfId="1" applyFont="1" applyBorder="1" applyAlignment="1">
      <alignment horizontal="left" vertical="center"/>
    </xf>
    <xf numFmtId="0" fontId="27" fillId="0" borderId="1" xfId="1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8" fillId="0" borderId="1" xfId="1" applyFont="1" applyFill="1" applyBorder="1" applyAlignment="1">
      <alignment horizontal="left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5" fillId="0" borderId="0" xfId="1" applyFont="1" applyAlignment="1">
      <alignment vertical="center"/>
    </xf>
    <xf numFmtId="2" fontId="10" fillId="0" borderId="5" xfId="1" applyNumberFormat="1" applyFont="1" applyBorder="1" applyAlignment="1">
      <alignment wrapText="1"/>
    </xf>
    <xf numFmtId="2" fontId="10" fillId="0" borderId="6" xfId="1" applyNumberFormat="1" applyFont="1" applyBorder="1" applyAlignment="1">
      <alignment wrapText="1"/>
    </xf>
    <xf numFmtId="0" fontId="13" fillId="4" borderId="0" xfId="1" applyFont="1" applyFill="1" applyAlignment="1">
      <alignment horizontal="left" vertical="top" wrapText="1"/>
    </xf>
    <xf numFmtId="0" fontId="13" fillId="0" borderId="0" xfId="1" applyFont="1" applyAlignment="1">
      <alignment horizontal="left" wrapText="1"/>
    </xf>
    <xf numFmtId="0" fontId="5" fillId="0" borderId="0" xfId="1" applyFont="1" applyAlignment="1">
      <alignment horizontal="center" vertical="center"/>
    </xf>
    <xf numFmtId="0" fontId="10" fillId="0" borderId="5" xfId="1" applyFont="1" applyBorder="1" applyAlignment="1">
      <alignment horizontal="center" wrapText="1"/>
    </xf>
    <xf numFmtId="0" fontId="10" fillId="0" borderId="6" xfId="1" applyFont="1" applyBorder="1" applyAlignment="1">
      <alignment horizontal="center" wrapText="1"/>
    </xf>
    <xf numFmtId="0" fontId="5" fillId="0" borderId="1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left" wrapText="1"/>
    </xf>
    <xf numFmtId="0" fontId="13" fillId="4" borderId="0" xfId="1" applyFont="1" applyFill="1" applyAlignment="1">
      <alignment vertical="top" wrapText="1"/>
    </xf>
    <xf numFmtId="2" fontId="10" fillId="4" borderId="5" xfId="1" applyNumberFormat="1" applyFont="1" applyFill="1" applyBorder="1" applyAlignment="1">
      <alignment wrapText="1"/>
    </xf>
    <xf numFmtId="2" fontId="10" fillId="4" borderId="6" xfId="1" applyNumberFormat="1" applyFont="1" applyFill="1" applyBorder="1" applyAlignment="1">
      <alignment wrapText="1"/>
    </xf>
    <xf numFmtId="2" fontId="14" fillId="5" borderId="5" xfId="1" applyNumberFormat="1" applyFont="1" applyFill="1" applyBorder="1"/>
    <xf numFmtId="2" fontId="14" fillId="5" borderId="6" xfId="1" applyNumberFormat="1" applyFont="1" applyFill="1" applyBorder="1"/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1" fillId="0" borderId="1" xfId="1" applyBorder="1" applyAlignment="1">
      <alignment vertical="center" wrapText="1"/>
    </xf>
    <xf numFmtId="4" fontId="4" fillId="0" borderId="1" xfId="1" applyNumberFormat="1" applyFont="1" applyBorder="1" applyAlignment="1">
      <alignment vertical="center" wrapText="1"/>
    </xf>
    <xf numFmtId="0" fontId="2" fillId="0" borderId="0" xfId="1" applyFont="1"/>
    <xf numFmtId="0" fontId="4" fillId="0" borderId="3" xfId="1" applyFont="1" applyBorder="1" applyAlignment="1">
      <alignment horizontal="center" vertical="center" wrapText="1"/>
    </xf>
    <xf numFmtId="0" fontId="1" fillId="0" borderId="2" xfId="1" applyBorder="1" applyAlignment="1">
      <alignment horizontal="center" wrapText="1"/>
    </xf>
    <xf numFmtId="0" fontId="1" fillId="0" borderId="4" xfId="1" applyBorder="1" applyAlignment="1">
      <alignment horizontal="center" wrapText="1"/>
    </xf>
    <xf numFmtId="0" fontId="1" fillId="0" borderId="1" xfId="1" applyBorder="1" applyAlignment="1">
      <alignment horizontal="center" vertical="center" wrapText="1"/>
    </xf>
    <xf numFmtId="0" fontId="1" fillId="0" borderId="1" xfId="1" applyBorder="1" applyAlignment="1">
      <alignment horizont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10" fillId="0" borderId="0" xfId="1" applyFont="1" applyAlignment="1">
      <alignment vertical="top" wrapText="1"/>
    </xf>
    <xf numFmtId="0" fontId="1" fillId="0" borderId="0" xfId="1" applyAlignment="1">
      <alignment vertical="top" wrapText="1"/>
    </xf>
    <xf numFmtId="0" fontId="10" fillId="4" borderId="0" xfId="1" applyFont="1" applyFill="1" applyAlignment="1">
      <alignment vertical="top" wrapText="1"/>
    </xf>
    <xf numFmtId="0" fontId="1" fillId="4" borderId="0" xfId="1" applyFill="1" applyAlignment="1">
      <alignment vertical="top" wrapText="1"/>
    </xf>
    <xf numFmtId="0" fontId="1" fillId="0" borderId="1" xfId="1" applyBorder="1" applyAlignment="1">
      <alignment wrapText="1"/>
    </xf>
    <xf numFmtId="0" fontId="9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horizontal="center" vertical="center" wrapText="1"/>
    </xf>
    <xf numFmtId="0" fontId="2" fillId="0" borderId="0" xfId="1" applyFont="1" applyAlignment="1">
      <alignment wrapText="1"/>
    </xf>
    <xf numFmtId="0" fontId="1" fillId="0" borderId="2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4" fontId="10" fillId="4" borderId="5" xfId="1" applyNumberFormat="1" applyFont="1" applyFill="1" applyBorder="1" applyAlignment="1">
      <alignment horizontal="center" vertical="center" wrapText="1"/>
    </xf>
    <xf numFmtId="4" fontId="10" fillId="4" borderId="6" xfId="1" applyNumberFormat="1" applyFont="1" applyFill="1" applyBorder="1" applyAlignment="1">
      <alignment horizontal="center" vertical="center" wrapText="1"/>
    </xf>
    <xf numFmtId="4" fontId="14" fillId="4" borderId="5" xfId="1" applyNumberFormat="1" applyFont="1" applyFill="1" applyBorder="1" applyAlignment="1">
      <alignment horizontal="center" vertical="center"/>
    </xf>
    <xf numFmtId="4" fontId="14" fillId="4" borderId="6" xfId="1" applyNumberFormat="1" applyFont="1" applyFill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5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vertical="center" wrapText="1"/>
    </xf>
    <xf numFmtId="0" fontId="14" fillId="0" borderId="5" xfId="1" applyFont="1" applyBorder="1" applyAlignment="1">
      <alignment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7" xfId="1" applyFont="1" applyBorder="1" applyAlignment="1">
      <alignment horizontal="left" vertical="center" wrapText="1"/>
    </xf>
    <xf numFmtId="4" fontId="10" fillId="0" borderId="1" xfId="1" applyNumberFormat="1" applyFont="1" applyBorder="1" applyAlignment="1">
      <alignment horizontal="center" vertical="center" wrapText="1"/>
    </xf>
    <xf numFmtId="0" fontId="5" fillId="0" borderId="0" xfId="1" applyFont="1"/>
    <xf numFmtId="0" fontId="10" fillId="0" borderId="3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wrapText="1"/>
    </xf>
    <xf numFmtId="0" fontId="10" fillId="0" borderId="4" xfId="1" applyFont="1" applyBorder="1" applyAlignment="1">
      <alignment horizontal="center" wrapText="1"/>
    </xf>
    <xf numFmtId="0" fontId="5" fillId="0" borderId="8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0" fontId="10" fillId="0" borderId="1" xfId="1" applyFont="1" applyBorder="1" applyAlignment="1">
      <alignment wrapText="1"/>
    </xf>
    <xf numFmtId="0" fontId="10" fillId="0" borderId="1" xfId="1" applyFont="1" applyBorder="1" applyAlignment="1">
      <alignment horizontal="center" wrapText="1"/>
    </xf>
    <xf numFmtId="0" fontId="4" fillId="0" borderId="8" xfId="1" applyFont="1" applyBorder="1" applyAlignment="1">
      <alignment horizontal="center" vertical="top" wrapText="1"/>
    </xf>
    <xf numFmtId="0" fontId="14" fillId="0" borderId="0" xfId="1" applyFont="1" applyAlignment="1">
      <alignment wrapText="1"/>
    </xf>
    <xf numFmtId="0" fontId="10" fillId="0" borderId="2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4" fillId="4" borderId="9" xfId="1" applyFont="1" applyFill="1" applyBorder="1" applyAlignment="1">
      <alignment vertical="center" wrapText="1"/>
    </xf>
    <xf numFmtId="0" fontId="4" fillId="4" borderId="9" xfId="0" applyFont="1" applyFill="1" applyBorder="1" applyAlignment="1">
      <alignment vertical="center"/>
    </xf>
    <xf numFmtId="0" fontId="25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vertical="center"/>
    </xf>
    <xf numFmtId="0" fontId="4" fillId="0" borderId="0" xfId="1" applyFont="1" applyAlignment="1">
      <alignment vertical="top" wrapText="1"/>
    </xf>
    <xf numFmtId="0" fontId="19" fillId="4" borderId="0" xfId="0" applyFont="1" applyFill="1" applyAlignment="1">
      <alignment horizontal="left" wrapText="1"/>
    </xf>
    <xf numFmtId="0" fontId="16" fillId="4" borderId="0" xfId="0" applyFont="1" applyFill="1"/>
    <xf numFmtId="0" fontId="9" fillId="0" borderId="0" xfId="1" applyFont="1" applyAlignment="1">
      <alignment horizontal="center" vertical="center" wrapText="1"/>
    </xf>
    <xf numFmtId="0" fontId="16" fillId="4" borderId="9" xfId="1" applyFont="1" applyFill="1" applyBorder="1" applyAlignment="1">
      <alignment vertical="center" wrapText="1"/>
    </xf>
    <xf numFmtId="0" fontId="16" fillId="4" borderId="9" xfId="0" applyFont="1" applyFill="1" applyBorder="1"/>
    <xf numFmtId="0" fontId="20" fillId="4" borderId="0" xfId="1" applyFont="1" applyFill="1" applyAlignment="1">
      <alignment vertical="top" wrapText="1"/>
    </xf>
    <xf numFmtId="0" fontId="10" fillId="0" borderId="8" xfId="1" applyFont="1" applyBorder="1" applyAlignment="1">
      <alignment horizontal="center" vertical="top" wrapText="1"/>
    </xf>
    <xf numFmtId="0" fontId="14" fillId="0" borderId="3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4" fontId="14" fillId="0" borderId="3" xfId="1" applyNumberFormat="1" applyFont="1" applyBorder="1" applyAlignment="1">
      <alignment horizontal="center" wrapText="1"/>
    </xf>
    <xf numFmtId="4" fontId="14" fillId="0" borderId="2" xfId="1" applyNumberFormat="1" applyFont="1" applyBorder="1" applyAlignment="1">
      <alignment horizontal="center" wrapText="1"/>
    </xf>
    <xf numFmtId="4" fontId="14" fillId="0" borderId="4" xfId="1" applyNumberFormat="1" applyFont="1" applyBorder="1" applyAlignment="1">
      <alignment horizontal="center" wrapText="1"/>
    </xf>
    <xf numFmtId="0" fontId="14" fillId="0" borderId="0" xfId="1" applyFont="1"/>
    <xf numFmtId="0" fontId="5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wrapText="1"/>
    </xf>
    <xf numFmtId="0" fontId="5" fillId="0" borderId="3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16" fillId="4" borderId="9" xfId="0" applyFont="1" applyFill="1" applyBorder="1" applyAlignment="1">
      <alignment vertical="center"/>
    </xf>
    <xf numFmtId="0" fontId="19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vertical="center"/>
    </xf>
    <xf numFmtId="0" fontId="4" fillId="0" borderId="7" xfId="1" applyFont="1" applyBorder="1" applyAlignment="1">
      <alignment horizontal="center" vertical="center"/>
    </xf>
    <xf numFmtId="4" fontId="10" fillId="0" borderId="3" xfId="1" applyNumberFormat="1" applyFont="1" applyBorder="1" applyAlignment="1">
      <alignment horizontal="center" wrapText="1"/>
    </xf>
    <xf numFmtId="4" fontId="10" fillId="0" borderId="2" xfId="1" applyNumberFormat="1" applyFont="1" applyBorder="1" applyAlignment="1">
      <alignment horizontal="center" wrapText="1"/>
    </xf>
    <xf numFmtId="4" fontId="10" fillId="0" borderId="4" xfId="1" applyNumberFormat="1" applyFont="1" applyBorder="1" applyAlignment="1">
      <alignment horizontal="center" wrapText="1"/>
    </xf>
    <xf numFmtId="4" fontId="10" fillId="0" borderId="5" xfId="1" applyNumberFormat="1" applyFont="1" applyBorder="1" applyAlignment="1">
      <alignment horizontal="center" vertical="center" wrapText="1"/>
    </xf>
    <xf numFmtId="4" fontId="10" fillId="0" borderId="6" xfId="1" applyNumberFormat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25" fillId="4" borderId="0" xfId="0" applyFont="1" applyFill="1" applyAlignment="1">
      <alignment horizontal="left" wrapText="1"/>
    </xf>
    <xf numFmtId="0" fontId="4" fillId="4" borderId="0" xfId="0" applyFont="1" applyFill="1"/>
    <xf numFmtId="0" fontId="4" fillId="4" borderId="9" xfId="0" applyFont="1" applyFill="1" applyBorder="1"/>
    <xf numFmtId="4" fontId="10" fillId="4" borderId="5" xfId="1" applyNumberFormat="1" applyFont="1" applyFill="1" applyBorder="1" applyAlignment="1">
      <alignment horizontal="center" vertical="center"/>
    </xf>
    <xf numFmtId="4" fontId="10" fillId="4" borderId="6" xfId="1" applyNumberFormat="1" applyFont="1" applyFill="1" applyBorder="1" applyAlignment="1">
      <alignment horizontal="center" vertical="center"/>
    </xf>
    <xf numFmtId="4" fontId="10" fillId="0" borderId="3" xfId="1" applyNumberFormat="1" applyFont="1" applyBorder="1" applyAlignment="1">
      <alignment horizontal="center" vertical="center" wrapText="1"/>
    </xf>
    <xf numFmtId="4" fontId="10" fillId="0" borderId="2" xfId="1" applyNumberFormat="1" applyFont="1" applyBorder="1" applyAlignment="1">
      <alignment horizontal="center" vertical="center" wrapText="1"/>
    </xf>
    <xf numFmtId="4" fontId="10" fillId="0" borderId="4" xfId="1" applyNumberFormat="1" applyFont="1" applyBorder="1" applyAlignment="1">
      <alignment horizontal="center" vertical="center" wrapText="1"/>
    </xf>
    <xf numFmtId="0" fontId="10" fillId="4" borderId="3" xfId="1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 wrapText="1"/>
    </xf>
    <xf numFmtId="0" fontId="10" fillId="4" borderId="4" xfId="1" applyFont="1" applyFill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4" fontId="10" fillId="0" borderId="5" xfId="1" applyNumberFormat="1" applyFont="1" applyFill="1" applyBorder="1" applyAlignment="1">
      <alignment horizontal="center" wrapText="1"/>
    </xf>
    <xf numFmtId="4" fontId="10" fillId="0" borderId="6" xfId="1" applyNumberFormat="1" applyFont="1" applyFill="1" applyBorder="1" applyAlignment="1">
      <alignment horizontal="center" wrapText="1"/>
    </xf>
    <xf numFmtId="4" fontId="14" fillId="0" borderId="5" xfId="1" applyNumberFormat="1" applyFont="1" applyFill="1" applyBorder="1" applyAlignment="1">
      <alignment horizontal="center"/>
    </xf>
    <xf numFmtId="4" fontId="14" fillId="0" borderId="6" xfId="1" applyNumberFormat="1" applyFont="1" applyFill="1" applyBorder="1" applyAlignment="1">
      <alignment horizontal="center"/>
    </xf>
    <xf numFmtId="0" fontId="10" fillId="0" borderId="0" xfId="1" applyFont="1" applyAlignment="1">
      <alignment vertical="center" wrapText="1"/>
    </xf>
    <xf numFmtId="0" fontId="10" fillId="0" borderId="0" xfId="1" applyFont="1" applyBorder="1" applyAlignment="1">
      <alignment horizontal="center" vertical="top" wrapText="1"/>
    </xf>
    <xf numFmtId="0" fontId="1" fillId="0" borderId="1" xfId="1" applyBorder="1"/>
    <xf numFmtId="4" fontId="1" fillId="0" borderId="1" xfId="1" applyNumberFormat="1" applyBorder="1"/>
    <xf numFmtId="0" fontId="19" fillId="7" borderId="1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6"/>
  <sheetViews>
    <sheetView topLeftCell="A13" workbookViewId="0">
      <selection activeCell="F13" sqref="F13"/>
    </sheetView>
  </sheetViews>
  <sheetFormatPr defaultRowHeight="15" x14ac:dyDescent="0.25"/>
  <cols>
    <col min="1" max="1" width="17.5703125" style="10" customWidth="1"/>
    <col min="2" max="2" width="48.140625" style="10" customWidth="1"/>
    <col min="3" max="3" width="20.42578125" style="10" customWidth="1"/>
    <col min="4" max="4" width="16" style="10" customWidth="1"/>
    <col min="5" max="5" width="14.5703125" style="10" customWidth="1"/>
    <col min="6" max="6" width="17.42578125" style="10" customWidth="1"/>
    <col min="7" max="7" width="14.140625" style="10" customWidth="1"/>
    <col min="8" max="8" width="15.140625" style="10" customWidth="1"/>
    <col min="9" max="16384" width="9.140625" style="10"/>
  </cols>
  <sheetData>
    <row r="1" spans="1:7" ht="45" customHeight="1" x14ac:dyDescent="0.3">
      <c r="A1" s="313" t="s">
        <v>96</v>
      </c>
      <c r="B1" s="313"/>
      <c r="C1" s="313"/>
      <c r="D1" s="313"/>
      <c r="E1" s="313"/>
      <c r="F1" s="313"/>
      <c r="G1" s="313"/>
    </row>
    <row r="2" spans="1:7" ht="18" customHeight="1" x14ac:dyDescent="0.3">
      <c r="A2" s="314" t="s">
        <v>31</v>
      </c>
      <c r="B2" s="314"/>
      <c r="C2" s="314"/>
      <c r="D2" s="314"/>
      <c r="E2" s="314"/>
      <c r="F2" s="314"/>
      <c r="G2" s="12"/>
    </row>
    <row r="3" spans="1:7" ht="39.75" customHeight="1" x14ac:dyDescent="0.25">
      <c r="A3" s="315" t="s">
        <v>32</v>
      </c>
      <c r="B3" s="316"/>
      <c r="C3" s="316"/>
      <c r="D3" s="316"/>
      <c r="E3" s="316"/>
      <c r="F3" s="316"/>
      <c r="G3" s="316"/>
    </row>
    <row r="4" spans="1:7" ht="19.5" customHeight="1" x14ac:dyDescent="0.25">
      <c r="A4" s="13"/>
    </row>
    <row r="5" spans="1:7" ht="15" customHeight="1" x14ac:dyDescent="0.25">
      <c r="A5" s="296" t="s">
        <v>33</v>
      </c>
      <c r="B5" s="301" t="s">
        <v>97</v>
      </c>
      <c r="C5" s="301" t="s">
        <v>34</v>
      </c>
      <c r="D5" s="301" t="s">
        <v>35</v>
      </c>
      <c r="E5" s="301" t="s">
        <v>36</v>
      </c>
      <c r="F5" s="301" t="s">
        <v>37</v>
      </c>
    </row>
    <row r="6" spans="1:7" x14ac:dyDescent="0.25">
      <c r="A6" s="296"/>
      <c r="B6" s="306"/>
      <c r="C6" s="306"/>
      <c r="D6" s="306"/>
      <c r="E6" s="306"/>
      <c r="F6" s="317"/>
    </row>
    <row r="7" spans="1:7" x14ac:dyDescent="0.25">
      <c r="A7" s="296"/>
      <c r="B7" s="306"/>
      <c r="C7" s="306"/>
      <c r="D7" s="306"/>
      <c r="E7" s="306"/>
      <c r="F7" s="317"/>
    </row>
    <row r="8" spans="1:7" ht="38.25" customHeight="1" x14ac:dyDescent="0.25">
      <c r="A8" s="296"/>
      <c r="B8" s="307"/>
      <c r="C8" s="307"/>
      <c r="D8" s="307"/>
      <c r="E8" s="307"/>
      <c r="F8" s="318"/>
    </row>
    <row r="9" spans="1:7" ht="15.75" x14ac:dyDescent="0.25">
      <c r="A9" s="14">
        <v>1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</row>
    <row r="10" spans="1:7" ht="15.75" x14ac:dyDescent="0.25">
      <c r="A10" s="55" t="s">
        <v>81</v>
      </c>
      <c r="B10" s="6">
        <v>693.33</v>
      </c>
      <c r="C10" s="14">
        <v>24</v>
      </c>
      <c r="D10" s="15">
        <v>6</v>
      </c>
      <c r="E10" s="14">
        <f>B10</f>
        <v>693.33</v>
      </c>
      <c r="F10" s="14">
        <f>D10*E10</f>
        <v>4159.9800000000005</v>
      </c>
    </row>
    <row r="11" spans="1:7" ht="15.75" x14ac:dyDescent="0.25">
      <c r="A11" s="55" t="s">
        <v>98</v>
      </c>
      <c r="B11" s="6">
        <v>577.78</v>
      </c>
      <c r="C11" s="14">
        <v>24</v>
      </c>
      <c r="D11" s="15">
        <v>6</v>
      </c>
      <c r="E11" s="14">
        <f>B11</f>
        <v>577.78</v>
      </c>
      <c r="F11" s="14">
        <f t="shared" ref="F11:F12" si="0">D11*E11</f>
        <v>3466.68</v>
      </c>
    </row>
    <row r="12" spans="1:7" ht="15.75" x14ac:dyDescent="0.25">
      <c r="A12" s="55" t="s">
        <v>98</v>
      </c>
      <c r="B12" s="6">
        <v>577.78</v>
      </c>
      <c r="C12" s="14">
        <v>24</v>
      </c>
      <c r="D12" s="16">
        <v>6</v>
      </c>
      <c r="E12" s="16">
        <f>B12</f>
        <v>577.78</v>
      </c>
      <c r="F12" s="14">
        <f t="shared" si="0"/>
        <v>3466.68</v>
      </c>
      <c r="G12" s="17"/>
    </row>
    <row r="13" spans="1:7" ht="15.75" x14ac:dyDescent="0.25">
      <c r="A13" s="18" t="s">
        <v>38</v>
      </c>
      <c r="B13" s="19" t="s">
        <v>39</v>
      </c>
      <c r="C13" s="19" t="s">
        <v>40</v>
      </c>
      <c r="D13" s="19" t="s">
        <v>41</v>
      </c>
      <c r="E13" s="19" t="s">
        <v>41</v>
      </c>
      <c r="F13" s="20">
        <f>SUM(F10:F12)</f>
        <v>11093.34</v>
      </c>
    </row>
    <row r="14" spans="1:7" ht="15.75" x14ac:dyDescent="0.25">
      <c r="A14" s="21"/>
      <c r="B14" s="21"/>
      <c r="C14" s="21"/>
      <c r="D14" s="21"/>
      <c r="E14" s="22"/>
      <c r="F14" s="22"/>
      <c r="G14" s="23"/>
    </row>
    <row r="15" spans="1:7" ht="15.75" x14ac:dyDescent="0.25">
      <c r="A15" s="21"/>
      <c r="B15" s="21"/>
      <c r="C15" s="21"/>
      <c r="D15" s="21"/>
      <c r="E15" s="22"/>
      <c r="F15" s="22"/>
      <c r="G15" s="23"/>
    </row>
    <row r="16" spans="1:7" ht="15.75" customHeight="1" x14ac:dyDescent="0.25">
      <c r="A16" s="308" t="s">
        <v>82</v>
      </c>
      <c r="B16" s="308"/>
      <c r="C16" s="308"/>
      <c r="D16" s="308"/>
      <c r="E16" s="308"/>
      <c r="F16" s="309"/>
      <c r="G16" s="23"/>
    </row>
    <row r="17" spans="1:8" ht="18.75" customHeight="1" x14ac:dyDescent="0.25">
      <c r="A17" s="310" t="s">
        <v>42</v>
      </c>
      <c r="B17" s="311"/>
      <c r="C17" s="311"/>
      <c r="D17" s="311"/>
      <c r="E17" s="311"/>
      <c r="F17" s="24"/>
    </row>
    <row r="18" spans="1:8" ht="24.75" customHeight="1" x14ac:dyDescent="0.25">
      <c r="A18" s="308" t="s">
        <v>95</v>
      </c>
      <c r="B18" s="308"/>
      <c r="C18" s="308"/>
      <c r="D18" s="308"/>
      <c r="E18" s="308"/>
      <c r="F18" s="308"/>
      <c r="G18" s="308"/>
    </row>
    <row r="19" spans="1:8" ht="26.25" customHeight="1" x14ac:dyDescent="0.25">
      <c r="A19" s="284" t="s">
        <v>0</v>
      </c>
      <c r="B19" s="284"/>
      <c r="C19" s="284"/>
      <c r="D19" s="284"/>
      <c r="E19" s="284"/>
      <c r="F19" s="284"/>
      <c r="G19" s="284"/>
    </row>
    <row r="20" spans="1:8" ht="1.5" customHeight="1" x14ac:dyDescent="0.25">
      <c r="B20" s="25"/>
    </row>
    <row r="21" spans="1:8" x14ac:dyDescent="0.25">
      <c r="A21" s="296" t="s">
        <v>14</v>
      </c>
      <c r="B21" s="297" t="s">
        <v>1</v>
      </c>
      <c r="C21" s="297" t="s">
        <v>43</v>
      </c>
      <c r="D21" s="297" t="s">
        <v>44</v>
      </c>
      <c r="E21" s="297" t="s">
        <v>45</v>
      </c>
      <c r="F21" s="301" t="s">
        <v>46</v>
      </c>
    </row>
    <row r="22" spans="1:8" x14ac:dyDescent="0.25">
      <c r="A22" s="296"/>
      <c r="B22" s="312"/>
      <c r="C22" s="312"/>
      <c r="D22" s="298"/>
      <c r="E22" s="312"/>
      <c r="F22" s="306"/>
    </row>
    <row r="23" spans="1:8" x14ac:dyDescent="0.25">
      <c r="A23" s="296"/>
      <c r="B23" s="312"/>
      <c r="C23" s="312"/>
      <c r="D23" s="298"/>
      <c r="E23" s="312"/>
      <c r="F23" s="307"/>
    </row>
    <row r="24" spans="1:8" ht="15.75" x14ac:dyDescent="0.25">
      <c r="A24" s="14">
        <v>1</v>
      </c>
      <c r="C24" s="14">
        <v>2</v>
      </c>
      <c r="D24" s="14">
        <v>3</v>
      </c>
      <c r="E24" s="14">
        <v>4</v>
      </c>
      <c r="F24" s="14">
        <v>5</v>
      </c>
    </row>
    <row r="25" spans="1:8" ht="32.25" customHeight="1" x14ac:dyDescent="0.25">
      <c r="A25" s="14">
        <v>1</v>
      </c>
      <c r="B25" s="9" t="s">
        <v>23</v>
      </c>
      <c r="C25" s="14" t="s">
        <v>5</v>
      </c>
      <c r="D25" s="14" t="s">
        <v>24</v>
      </c>
      <c r="E25" s="14">
        <v>4730</v>
      </c>
      <c r="F25" s="15">
        <f>E25/72*4</f>
        <v>262.77777777777777</v>
      </c>
    </row>
    <row r="26" spans="1:8" ht="32.25" customHeight="1" x14ac:dyDescent="0.25">
      <c r="A26" s="14">
        <v>2</v>
      </c>
      <c r="B26" s="4" t="s">
        <v>19</v>
      </c>
      <c r="C26" s="14" t="s">
        <v>83</v>
      </c>
      <c r="D26" s="14" t="s">
        <v>24</v>
      </c>
      <c r="E26" s="6">
        <v>120</v>
      </c>
      <c r="F26" s="15">
        <f>E26/72*4</f>
        <v>6.666666666666667</v>
      </c>
    </row>
    <row r="27" spans="1:8" ht="32.25" customHeight="1" x14ac:dyDescent="0.25">
      <c r="A27" s="14">
        <v>3</v>
      </c>
      <c r="B27" s="4" t="s">
        <v>20</v>
      </c>
      <c r="C27" s="14" t="s">
        <v>83</v>
      </c>
      <c r="D27" s="14" t="s">
        <v>84</v>
      </c>
      <c r="E27" s="6">
        <v>140</v>
      </c>
      <c r="F27" s="15">
        <f>E27/72*4</f>
        <v>7.7777777777777777</v>
      </c>
    </row>
    <row r="28" spans="1:8" ht="20.25" customHeight="1" x14ac:dyDescent="0.25">
      <c r="A28" s="26"/>
      <c r="B28" s="18" t="s">
        <v>47</v>
      </c>
      <c r="C28" s="19" t="s">
        <v>40</v>
      </c>
      <c r="D28" s="19" t="s">
        <v>41</v>
      </c>
      <c r="E28" s="19" t="s">
        <v>48</v>
      </c>
      <c r="F28" s="47">
        <f>SUM(F25:F27)</f>
        <v>277.22222222222223</v>
      </c>
    </row>
    <row r="29" spans="1:8" ht="14.25" customHeight="1" x14ac:dyDescent="0.25">
      <c r="A29" s="27"/>
      <c r="B29" s="27"/>
      <c r="C29" s="27"/>
      <c r="D29" s="27"/>
      <c r="E29" s="27"/>
      <c r="F29" s="27"/>
    </row>
    <row r="30" spans="1:8" ht="21.75" customHeight="1" x14ac:dyDescent="0.25">
      <c r="A30"/>
      <c r="B30" s="279" t="s">
        <v>92</v>
      </c>
      <c r="C30" s="279"/>
      <c r="D30" s="279"/>
      <c r="E30" s="279"/>
      <c r="F30" s="279"/>
      <c r="G30" s="279"/>
      <c r="H30" s="279"/>
    </row>
    <row r="31" spans="1:8" ht="18" customHeight="1" x14ac:dyDescent="0.25">
      <c r="A31"/>
      <c r="B31" s="5" t="s">
        <v>25</v>
      </c>
      <c r="C31" s="5"/>
      <c r="D31" s="5"/>
      <c r="E31" s="7"/>
      <c r="F31" s="7"/>
      <c r="G31"/>
    </row>
    <row r="32" spans="1:8" ht="18" x14ac:dyDescent="0.25">
      <c r="A32"/>
      <c r="B32" s="5" t="s">
        <v>93</v>
      </c>
      <c r="C32" s="5"/>
      <c r="D32" s="5"/>
      <c r="E32" s="7"/>
      <c r="F32" s="7"/>
      <c r="G32"/>
    </row>
    <row r="33" spans="1:7" ht="18" customHeight="1" x14ac:dyDescent="0.25">
      <c r="A33"/>
      <c r="B33" s="5" t="s">
        <v>94</v>
      </c>
      <c r="C33" s="5"/>
      <c r="D33" s="5"/>
      <c r="E33" s="7"/>
      <c r="F33" s="7"/>
      <c r="G33"/>
    </row>
    <row r="34" spans="1:7" ht="15" customHeight="1" x14ac:dyDescent="0.25">
      <c r="A34"/>
      <c r="B34" s="5" t="s">
        <v>21</v>
      </c>
      <c r="C34" s="5"/>
      <c r="D34" s="5"/>
      <c r="E34" s="7"/>
      <c r="F34" s="7"/>
      <c r="G34"/>
    </row>
    <row r="35" spans="1:7" ht="15" customHeight="1" x14ac:dyDescent="0.25">
      <c r="A35" s="48" t="s">
        <v>14</v>
      </c>
      <c r="B35" s="48" t="s">
        <v>15</v>
      </c>
      <c r="C35" s="49" t="s">
        <v>16</v>
      </c>
      <c r="D35" s="49" t="s">
        <v>26</v>
      </c>
      <c r="E35" s="50" t="s">
        <v>27</v>
      </c>
      <c r="F35" s="51" t="s">
        <v>28</v>
      </c>
      <c r="G35"/>
    </row>
    <row r="36" spans="1:7" ht="15" customHeight="1" x14ac:dyDescent="0.25">
      <c r="A36" s="48">
        <v>1</v>
      </c>
      <c r="B36" s="49" t="s">
        <v>22</v>
      </c>
      <c r="C36" s="48">
        <v>22346.78</v>
      </c>
      <c r="D36" s="54">
        <v>143.9</v>
      </c>
      <c r="E36" s="51">
        <v>1</v>
      </c>
      <c r="F36" s="51">
        <v>143.9</v>
      </c>
      <c r="G36"/>
    </row>
    <row r="37" spans="1:7" ht="15" customHeight="1" x14ac:dyDescent="0.25">
      <c r="A37" s="48"/>
      <c r="B37" s="52" t="s">
        <v>12</v>
      </c>
      <c r="C37" s="52"/>
      <c r="D37" s="52"/>
      <c r="E37" s="53"/>
      <c r="F37" s="53">
        <v>143.9</v>
      </c>
      <c r="G37"/>
    </row>
    <row r="38" spans="1:7" ht="15" customHeight="1" x14ac:dyDescent="0.25">
      <c r="A38"/>
      <c r="B38" s="5"/>
      <c r="C38" s="5"/>
      <c r="D38" s="5"/>
      <c r="E38" s="7"/>
      <c r="F38" s="7"/>
      <c r="G38"/>
    </row>
    <row r="39" spans="1:7" ht="15.75" x14ac:dyDescent="0.25">
      <c r="A39" s="284" t="s">
        <v>49</v>
      </c>
      <c r="B39" s="300"/>
      <c r="C39" s="300"/>
      <c r="D39" s="300"/>
      <c r="E39" s="300"/>
      <c r="F39" s="300"/>
    </row>
    <row r="40" spans="1:7" ht="15.75" customHeight="1" x14ac:dyDescent="0.25">
      <c r="B40" s="25"/>
    </row>
    <row r="41" spans="1:7" ht="15.75" customHeight="1" x14ac:dyDescent="0.25">
      <c r="A41" s="296" t="s">
        <v>18</v>
      </c>
      <c r="B41" s="301" t="s">
        <v>50</v>
      </c>
      <c r="C41" s="301" t="s">
        <v>51</v>
      </c>
      <c r="D41" s="296" t="s">
        <v>52</v>
      </c>
      <c r="E41" s="296" t="s">
        <v>53</v>
      </c>
      <c r="F41" s="301" t="s">
        <v>54</v>
      </c>
    </row>
    <row r="42" spans="1:7" ht="15.75" customHeight="1" x14ac:dyDescent="0.25">
      <c r="A42" s="296"/>
      <c r="B42" s="302"/>
      <c r="C42" s="302"/>
      <c r="D42" s="304"/>
      <c r="E42" s="305"/>
      <c r="F42" s="306"/>
      <c r="G42" s="27"/>
    </row>
    <row r="43" spans="1:7" ht="15.75" customHeight="1" x14ac:dyDescent="0.25">
      <c r="A43" s="296"/>
      <c r="B43" s="303"/>
      <c r="C43" s="303"/>
      <c r="D43" s="304"/>
      <c r="E43" s="305"/>
      <c r="F43" s="307"/>
      <c r="G43" s="28"/>
    </row>
    <row r="44" spans="1:7" ht="29.25" customHeight="1" x14ac:dyDescent="0.25">
      <c r="A44" s="14">
        <v>1</v>
      </c>
      <c r="B44" s="14">
        <v>2</v>
      </c>
      <c r="C44" s="14">
        <v>3</v>
      </c>
      <c r="D44" s="14">
        <v>4</v>
      </c>
      <c r="E44" s="14">
        <v>5</v>
      </c>
      <c r="F44" s="14">
        <v>6</v>
      </c>
      <c r="G44" s="29"/>
    </row>
    <row r="45" spans="1:7" ht="16.5" customHeight="1" x14ac:dyDescent="0.25">
      <c r="A45" s="14" t="s">
        <v>79</v>
      </c>
      <c r="B45" s="30">
        <v>0</v>
      </c>
      <c r="C45" s="14">
        <v>0</v>
      </c>
      <c r="D45" s="31">
        <v>0</v>
      </c>
      <c r="E45" s="14">
        <v>0</v>
      </c>
      <c r="F45" s="16">
        <v>0</v>
      </c>
      <c r="G45" s="29"/>
    </row>
    <row r="46" spans="1:7" ht="15.75" x14ac:dyDescent="0.25">
      <c r="A46" s="14" t="s">
        <v>80</v>
      </c>
      <c r="B46" s="30">
        <v>0</v>
      </c>
      <c r="C46" s="14"/>
      <c r="D46" s="31"/>
      <c r="E46" s="14"/>
      <c r="F46" s="16"/>
      <c r="G46" s="29"/>
    </row>
    <row r="47" spans="1:7" ht="15.75" customHeight="1" x14ac:dyDescent="0.25">
      <c r="A47" s="26"/>
      <c r="B47" s="18" t="s">
        <v>47</v>
      </c>
      <c r="C47" s="19" t="s">
        <v>40</v>
      </c>
      <c r="D47" s="19" t="s">
        <v>41</v>
      </c>
      <c r="E47" s="19" t="s">
        <v>48</v>
      </c>
      <c r="F47" s="20">
        <f>SUM(F45:F45)</f>
        <v>0</v>
      </c>
      <c r="G47" s="29"/>
    </row>
    <row r="48" spans="1:7" ht="15.75" x14ac:dyDescent="0.25">
      <c r="A48" s="29"/>
      <c r="B48" s="29"/>
      <c r="C48" s="29"/>
      <c r="D48" s="29"/>
      <c r="E48" s="29"/>
      <c r="F48" s="32"/>
      <c r="G48" s="29"/>
    </row>
    <row r="49" spans="1:7" ht="9" customHeight="1" x14ac:dyDescent="0.25">
      <c r="A49" s="284" t="s">
        <v>55</v>
      </c>
      <c r="B49" s="284"/>
      <c r="C49" s="284"/>
      <c r="D49" s="284"/>
      <c r="E49" s="284"/>
      <c r="F49" s="284"/>
      <c r="G49" s="32"/>
    </row>
    <row r="50" spans="1:7" ht="15.75" x14ac:dyDescent="0.25">
      <c r="A50" s="13"/>
      <c r="G50" s="32"/>
    </row>
    <row r="51" spans="1:7" ht="15.75" x14ac:dyDescent="0.25">
      <c r="A51" s="14">
        <v>1</v>
      </c>
      <c r="B51" s="297" t="s">
        <v>56</v>
      </c>
      <c r="C51" s="298"/>
      <c r="D51" s="298"/>
      <c r="E51" s="298"/>
      <c r="F51" s="33" t="e">
        <f>#REF!</f>
        <v>#REF!</v>
      </c>
    </row>
    <row r="52" spans="1:7" x14ac:dyDescent="0.25">
      <c r="A52" s="296">
        <v>2</v>
      </c>
      <c r="B52" s="297" t="s">
        <v>57</v>
      </c>
      <c r="C52" s="297"/>
      <c r="D52" s="297"/>
      <c r="E52" s="297"/>
      <c r="F52" s="299">
        <v>1055465.8</v>
      </c>
      <c r="G52" s="34"/>
    </row>
    <row r="53" spans="1:7" ht="15.75" x14ac:dyDescent="0.25">
      <c r="A53" s="296"/>
      <c r="B53" s="297"/>
      <c r="C53" s="297"/>
      <c r="D53" s="297"/>
      <c r="E53" s="297"/>
      <c r="F53" s="299"/>
      <c r="G53" s="27"/>
    </row>
    <row r="54" spans="1:7" x14ac:dyDescent="0.25">
      <c r="A54" s="296">
        <v>3</v>
      </c>
      <c r="B54" s="297" t="s">
        <v>58</v>
      </c>
      <c r="C54" s="298"/>
      <c r="D54" s="298"/>
      <c r="E54" s="298"/>
      <c r="F54" s="299">
        <v>0</v>
      </c>
    </row>
    <row r="55" spans="1:7" x14ac:dyDescent="0.25">
      <c r="A55" s="296"/>
      <c r="B55" s="298"/>
      <c r="C55" s="298"/>
      <c r="D55" s="298"/>
      <c r="E55" s="298"/>
      <c r="F55" s="299"/>
    </row>
    <row r="56" spans="1:7" x14ac:dyDescent="0.25">
      <c r="A56" s="296">
        <v>4</v>
      </c>
      <c r="B56" s="297" t="s">
        <v>59</v>
      </c>
      <c r="C56" s="298"/>
      <c r="D56" s="298"/>
      <c r="E56" s="298"/>
      <c r="F56" s="299" t="e">
        <f>#REF!</f>
        <v>#REF!</v>
      </c>
    </row>
    <row r="57" spans="1:7" x14ac:dyDescent="0.25">
      <c r="A57" s="296"/>
      <c r="B57" s="298"/>
      <c r="C57" s="298"/>
      <c r="D57" s="298"/>
      <c r="E57" s="298"/>
      <c r="F57" s="299"/>
    </row>
    <row r="58" spans="1:7" ht="15.75" x14ac:dyDescent="0.25">
      <c r="A58" s="14">
        <v>5</v>
      </c>
      <c r="B58" s="297" t="s">
        <v>60</v>
      </c>
      <c r="C58" s="298"/>
      <c r="D58" s="298"/>
      <c r="E58" s="298"/>
      <c r="F58" s="33" t="e">
        <f>(F51+F52+F54)/F56</f>
        <v>#REF!</v>
      </c>
    </row>
    <row r="59" spans="1:7" ht="24.75" customHeight="1" x14ac:dyDescent="0.25">
      <c r="A59" s="296">
        <v>6</v>
      </c>
      <c r="B59" s="297" t="s">
        <v>61</v>
      </c>
      <c r="C59" s="298"/>
      <c r="D59" s="298"/>
      <c r="E59" s="298"/>
      <c r="F59" s="299">
        <f>F13</f>
        <v>11093.34</v>
      </c>
    </row>
    <row r="60" spans="1:7" ht="24.75" customHeight="1" x14ac:dyDescent="0.25">
      <c r="A60" s="296"/>
      <c r="B60" s="298"/>
      <c r="C60" s="298"/>
      <c r="D60" s="298"/>
      <c r="E60" s="298"/>
      <c r="F60" s="299"/>
    </row>
    <row r="61" spans="1:7" ht="19.5" customHeight="1" x14ac:dyDescent="0.25">
      <c r="A61" s="296"/>
      <c r="B61" s="298"/>
      <c r="C61" s="298"/>
      <c r="D61" s="298"/>
      <c r="E61" s="298"/>
      <c r="F61" s="299"/>
    </row>
    <row r="62" spans="1:7" ht="36.75" customHeight="1" x14ac:dyDescent="0.25">
      <c r="A62" s="19">
        <v>7</v>
      </c>
      <c r="B62" s="287" t="s">
        <v>62</v>
      </c>
      <c r="C62" s="288"/>
      <c r="D62" s="288"/>
      <c r="E62" s="288"/>
      <c r="F62" s="35" t="e">
        <f>F58*F59</f>
        <v>#REF!</v>
      </c>
    </row>
    <row r="63" spans="1:7" ht="19.5" customHeight="1" x14ac:dyDescent="0.25">
      <c r="A63" s="36"/>
      <c r="B63" s="289"/>
      <c r="C63" s="289"/>
      <c r="D63" s="289"/>
      <c r="E63" s="289"/>
      <c r="F63" s="22"/>
    </row>
    <row r="64" spans="1:7" ht="16.5" customHeight="1" x14ac:dyDescent="0.25">
      <c r="A64" s="283" t="s">
        <v>85</v>
      </c>
      <c r="B64" s="283"/>
      <c r="C64" s="283"/>
      <c r="D64" s="283"/>
      <c r="E64" s="283"/>
      <c r="F64" s="283"/>
    </row>
    <row r="65" spans="1:7" ht="21" customHeight="1" x14ac:dyDescent="0.25">
      <c r="A65" s="290" t="s">
        <v>86</v>
      </c>
      <c r="B65" s="290"/>
      <c r="C65" s="290"/>
      <c r="D65" s="290"/>
      <c r="E65" s="290"/>
      <c r="F65" s="290"/>
    </row>
    <row r="66" spans="1:7" ht="21.75" customHeight="1" x14ac:dyDescent="0.25">
      <c r="A66" s="282" t="s">
        <v>87</v>
      </c>
      <c r="B66" s="282"/>
      <c r="C66" s="282"/>
      <c r="D66" s="282"/>
      <c r="E66" s="282"/>
      <c r="F66" s="282"/>
      <c r="G66" s="22"/>
    </row>
    <row r="67" spans="1:7" ht="35.25" customHeight="1" x14ac:dyDescent="0.25">
      <c r="A67" s="291" t="s">
        <v>88</v>
      </c>
      <c r="B67" s="291"/>
      <c r="C67" s="291"/>
      <c r="D67" s="291"/>
      <c r="E67" s="291"/>
      <c r="F67" s="291"/>
    </row>
    <row r="68" spans="1:7" ht="23.25" customHeight="1" x14ac:dyDescent="0.25">
      <c r="A68" s="282" t="s">
        <v>91</v>
      </c>
      <c r="B68" s="282"/>
      <c r="C68" s="282"/>
      <c r="D68" s="282"/>
      <c r="E68" s="282"/>
      <c r="F68" s="282"/>
      <c r="G68" s="37"/>
    </row>
    <row r="69" spans="1:7" ht="12" customHeight="1" x14ac:dyDescent="0.25">
      <c r="A69" s="283" t="s">
        <v>89</v>
      </c>
      <c r="B69" s="283"/>
      <c r="C69" s="283"/>
      <c r="D69" s="283"/>
      <c r="E69" s="283"/>
      <c r="F69" s="283"/>
      <c r="G69" s="38"/>
    </row>
    <row r="70" spans="1:7" ht="22.5" customHeight="1" x14ac:dyDescent="0.25">
      <c r="A70" s="283" t="s">
        <v>90</v>
      </c>
      <c r="B70" s="283"/>
      <c r="C70" s="283"/>
      <c r="D70" s="283"/>
      <c r="E70" s="283"/>
      <c r="F70" s="283"/>
      <c r="G70" s="38"/>
    </row>
    <row r="71" spans="1:7" ht="18" customHeight="1" x14ac:dyDescent="0.25">
      <c r="A71" s="39"/>
      <c r="B71" s="39"/>
      <c r="C71" s="39"/>
      <c r="D71" s="39"/>
      <c r="E71" s="39"/>
      <c r="F71" s="39"/>
      <c r="G71" s="38"/>
    </row>
    <row r="72" spans="1:7" ht="16.5" customHeight="1" x14ac:dyDescent="0.25">
      <c r="A72" s="284" t="s">
        <v>63</v>
      </c>
      <c r="B72" s="284"/>
      <c r="C72" s="284"/>
      <c r="D72" s="284"/>
      <c r="E72" s="27"/>
      <c r="F72" s="27"/>
      <c r="G72" s="38"/>
    </row>
    <row r="73" spans="1:7" ht="30" customHeight="1" x14ac:dyDescent="0.25">
      <c r="A73" s="13"/>
      <c r="B73" s="40"/>
      <c r="C73" s="40"/>
      <c r="D73" s="40"/>
      <c r="E73" s="40"/>
      <c r="F73" s="41"/>
      <c r="G73" s="37"/>
    </row>
    <row r="74" spans="1:7" ht="21.75" customHeight="1" x14ac:dyDescent="0.25">
      <c r="A74" s="42" t="s">
        <v>17</v>
      </c>
      <c r="B74" s="43" t="s">
        <v>64</v>
      </c>
      <c r="C74" s="285" t="s">
        <v>65</v>
      </c>
      <c r="D74" s="286"/>
      <c r="F74" s="21"/>
      <c r="G74" s="37"/>
    </row>
    <row r="75" spans="1:7" ht="15.75" x14ac:dyDescent="0.25">
      <c r="A75" s="43">
        <v>1</v>
      </c>
      <c r="B75" s="44" t="s">
        <v>66</v>
      </c>
      <c r="C75" s="280">
        <f>F13/1.302</f>
        <v>8520.2304147465438</v>
      </c>
      <c r="D75" s="281"/>
      <c r="F75" s="22"/>
      <c r="G75" s="39"/>
    </row>
    <row r="76" spans="1:7" ht="15.75" x14ac:dyDescent="0.25">
      <c r="A76" s="43">
        <v>2</v>
      </c>
      <c r="B76" s="44" t="s">
        <v>67</v>
      </c>
      <c r="C76" s="280">
        <f>C75*30.2/100</f>
        <v>2573.1095852534563</v>
      </c>
      <c r="D76" s="281"/>
      <c r="F76" s="22"/>
      <c r="G76" s="27"/>
    </row>
    <row r="77" spans="1:7" x14ac:dyDescent="0.25">
      <c r="A77" s="43">
        <v>3</v>
      </c>
      <c r="B77" s="44" t="s">
        <v>68</v>
      </c>
      <c r="C77" s="280">
        <f>F28</f>
        <v>277.22222222222223</v>
      </c>
      <c r="D77" s="281"/>
      <c r="G77" s="41"/>
    </row>
    <row r="78" spans="1:7" ht="15.75" x14ac:dyDescent="0.25">
      <c r="A78" s="43">
        <v>4</v>
      </c>
      <c r="B78" s="44" t="s">
        <v>69</v>
      </c>
      <c r="C78" s="280">
        <v>143.9</v>
      </c>
      <c r="D78" s="281"/>
      <c r="G78" s="21"/>
    </row>
    <row r="79" spans="1:7" x14ac:dyDescent="0.25">
      <c r="A79" s="43">
        <v>5</v>
      </c>
      <c r="B79" s="44" t="s">
        <v>70</v>
      </c>
      <c r="C79" s="280">
        <f>F47</f>
        <v>0</v>
      </c>
      <c r="D79" s="281"/>
      <c r="G79" s="41"/>
    </row>
    <row r="80" spans="1:7" x14ac:dyDescent="0.25">
      <c r="A80" s="43">
        <v>6</v>
      </c>
      <c r="B80" s="44" t="s">
        <v>71</v>
      </c>
      <c r="C80" s="280">
        <v>0</v>
      </c>
      <c r="D80" s="281"/>
      <c r="G80" s="41"/>
    </row>
    <row r="81" spans="1:7" ht="19.5" customHeight="1" x14ac:dyDescent="0.25">
      <c r="A81" s="43">
        <v>7</v>
      </c>
      <c r="B81" s="44" t="s">
        <v>30</v>
      </c>
      <c r="C81" s="280" t="e">
        <f>F62</f>
        <v>#REF!</v>
      </c>
      <c r="D81" s="281"/>
    </row>
    <row r="82" spans="1:7" x14ac:dyDescent="0.25">
      <c r="A82" s="43">
        <v>8</v>
      </c>
      <c r="B82" s="44" t="s">
        <v>72</v>
      </c>
      <c r="C82" s="280" t="e">
        <f>SUM(C75:C81)</f>
        <v>#REF!</v>
      </c>
      <c r="D82" s="281"/>
    </row>
    <row r="83" spans="1:7" x14ac:dyDescent="0.25">
      <c r="A83" s="43">
        <v>9</v>
      </c>
      <c r="B83" s="44" t="s">
        <v>73</v>
      </c>
      <c r="C83" s="280">
        <v>39.6</v>
      </c>
      <c r="D83" s="281"/>
      <c r="E83" s="10" t="e">
        <f>C83/C82*100</f>
        <v>#REF!</v>
      </c>
      <c r="F83" s="45" t="s">
        <v>74</v>
      </c>
      <c r="G83" s="46" t="s">
        <v>75</v>
      </c>
    </row>
    <row r="84" spans="1:7" x14ac:dyDescent="0.25">
      <c r="A84" s="43">
        <v>10</v>
      </c>
      <c r="B84" s="44" t="s">
        <v>76</v>
      </c>
      <c r="C84" s="280">
        <v>1</v>
      </c>
      <c r="D84" s="281"/>
    </row>
    <row r="85" spans="1:7" x14ac:dyDescent="0.25">
      <c r="A85" s="43">
        <v>11</v>
      </c>
      <c r="B85" s="44" t="s">
        <v>77</v>
      </c>
      <c r="C85" s="292" t="e">
        <f>(C82+C83)/C84</f>
        <v>#REF!</v>
      </c>
      <c r="D85" s="293"/>
    </row>
    <row r="86" spans="1:7" x14ac:dyDescent="0.25">
      <c r="A86" s="43">
        <v>12</v>
      </c>
      <c r="B86" s="44" t="s">
        <v>78</v>
      </c>
      <c r="C86" s="294" t="e">
        <f>C85</f>
        <v>#REF!</v>
      </c>
      <c r="D86" s="295"/>
    </row>
  </sheetData>
  <mergeCells count="65">
    <mergeCell ref="A1:G1"/>
    <mergeCell ref="A2:F2"/>
    <mergeCell ref="A3:G3"/>
    <mergeCell ref="A5:A8"/>
    <mergeCell ref="B5:B8"/>
    <mergeCell ref="C5:C8"/>
    <mergeCell ref="D5:D8"/>
    <mergeCell ref="E5:E8"/>
    <mergeCell ref="F5:F8"/>
    <mergeCell ref="A16:F16"/>
    <mergeCell ref="A17:E17"/>
    <mergeCell ref="A18:G18"/>
    <mergeCell ref="A19:G19"/>
    <mergeCell ref="A21:A23"/>
    <mergeCell ref="B21:B23"/>
    <mergeCell ref="C21:C23"/>
    <mergeCell ref="D21:D23"/>
    <mergeCell ref="E21:E23"/>
    <mergeCell ref="F21:F23"/>
    <mergeCell ref="A54:A55"/>
    <mergeCell ref="B54:E55"/>
    <mergeCell ref="F54:F55"/>
    <mergeCell ref="A39:F39"/>
    <mergeCell ref="A41:A43"/>
    <mergeCell ref="B41:B43"/>
    <mergeCell ref="C41:C43"/>
    <mergeCell ref="D41:D43"/>
    <mergeCell ref="E41:E43"/>
    <mergeCell ref="F41:F43"/>
    <mergeCell ref="A49:F49"/>
    <mergeCell ref="B51:E51"/>
    <mergeCell ref="A52:A53"/>
    <mergeCell ref="B52:E53"/>
    <mergeCell ref="F52:F53"/>
    <mergeCell ref="A56:A57"/>
    <mergeCell ref="B56:E57"/>
    <mergeCell ref="F56:F57"/>
    <mergeCell ref="B58:E58"/>
    <mergeCell ref="A59:A61"/>
    <mergeCell ref="B59:E61"/>
    <mergeCell ref="F59:F61"/>
    <mergeCell ref="C85:D85"/>
    <mergeCell ref="C86:D86"/>
    <mergeCell ref="C75:D75"/>
    <mergeCell ref="C76:D76"/>
    <mergeCell ref="C77:D77"/>
    <mergeCell ref="C78:D78"/>
    <mergeCell ref="C79:D79"/>
    <mergeCell ref="C80:D80"/>
    <mergeCell ref="B30:H30"/>
    <mergeCell ref="C81:D81"/>
    <mergeCell ref="C82:D82"/>
    <mergeCell ref="C83:D83"/>
    <mergeCell ref="C84:D84"/>
    <mergeCell ref="A68:F68"/>
    <mergeCell ref="A69:F69"/>
    <mergeCell ref="A70:F70"/>
    <mergeCell ref="A72:D72"/>
    <mergeCell ref="C74:D74"/>
    <mergeCell ref="B62:E62"/>
    <mergeCell ref="B63:E63"/>
    <mergeCell ref="A64:F64"/>
    <mergeCell ref="A65:F65"/>
    <mergeCell ref="A66:F66"/>
    <mergeCell ref="A67:F67"/>
  </mergeCells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A5" sqref="A5"/>
    </sheetView>
  </sheetViews>
  <sheetFormatPr defaultRowHeight="15" x14ac:dyDescent="0.25"/>
  <cols>
    <col min="1" max="1" width="41.42578125" customWidth="1"/>
    <col min="2" max="2" width="5.85546875" customWidth="1"/>
    <col min="3" max="3" width="5.42578125" customWidth="1"/>
    <col min="6" max="6" width="10.42578125" style="67" customWidth="1"/>
  </cols>
  <sheetData>
    <row r="1" spans="1:12" x14ac:dyDescent="0.25">
      <c r="A1" t="s">
        <v>135</v>
      </c>
    </row>
    <row r="2" spans="1:12" ht="62.25" customHeight="1" x14ac:dyDescent="0.25">
      <c r="A2" s="2" t="s">
        <v>3</v>
      </c>
      <c r="B2" s="2" t="s">
        <v>4</v>
      </c>
      <c r="C2" s="3" t="s">
        <v>13</v>
      </c>
      <c r="D2" s="2" t="s">
        <v>7</v>
      </c>
      <c r="E2" s="2" t="s">
        <v>2</v>
      </c>
      <c r="F2" s="68" t="s">
        <v>125</v>
      </c>
      <c r="I2">
        <v>8</v>
      </c>
      <c r="J2" t="s">
        <v>126</v>
      </c>
      <c r="K2">
        <v>10</v>
      </c>
      <c r="L2" t="s">
        <v>127</v>
      </c>
    </row>
    <row r="3" spans="1:12" ht="15.75" x14ac:dyDescent="0.25">
      <c r="A3" s="4" t="s">
        <v>11</v>
      </c>
      <c r="B3" s="1" t="s">
        <v>5</v>
      </c>
      <c r="C3" s="1"/>
      <c r="D3" s="1"/>
      <c r="E3" s="1"/>
      <c r="F3" s="8"/>
    </row>
    <row r="4" spans="1:12" ht="15.75" x14ac:dyDescent="0.25">
      <c r="A4" s="4" t="s">
        <v>144</v>
      </c>
      <c r="B4" s="1" t="s">
        <v>5</v>
      </c>
      <c r="C4" s="1">
        <v>24</v>
      </c>
      <c r="D4" s="1">
        <v>70</v>
      </c>
      <c r="E4" s="1">
        <f t="shared" ref="E4:E7" si="0">C4*D4</f>
        <v>1680</v>
      </c>
      <c r="F4" s="8">
        <f>E4/72</f>
        <v>23.333333333333332</v>
      </c>
    </row>
    <row r="5" spans="1:12" ht="15.75" x14ac:dyDescent="0.25">
      <c r="A5" s="4" t="s">
        <v>145</v>
      </c>
      <c r="B5" s="1" t="s">
        <v>5</v>
      </c>
      <c r="C5" s="1">
        <v>2</v>
      </c>
      <c r="D5" s="1">
        <v>150</v>
      </c>
      <c r="E5" s="1">
        <f t="shared" si="0"/>
        <v>300</v>
      </c>
      <c r="F5" s="8">
        <f t="shared" ref="F5:F7" si="1">E5/72</f>
        <v>4.166666666666667</v>
      </c>
    </row>
    <row r="6" spans="1:12" ht="15.75" x14ac:dyDescent="0.25">
      <c r="A6" s="4" t="s">
        <v>146</v>
      </c>
      <c r="B6" s="1" t="s">
        <v>5</v>
      </c>
      <c r="C6" s="1">
        <v>3</v>
      </c>
      <c r="D6" s="1">
        <v>100</v>
      </c>
      <c r="E6" s="1">
        <f t="shared" si="0"/>
        <v>300</v>
      </c>
      <c r="F6" s="8">
        <f t="shared" si="1"/>
        <v>4.166666666666667</v>
      </c>
    </row>
    <row r="7" spans="1:12" ht="15.75" x14ac:dyDescent="0.25">
      <c r="A7" s="57" t="s">
        <v>143</v>
      </c>
      <c r="B7" s="1" t="s">
        <v>6</v>
      </c>
      <c r="C7" s="1">
        <v>10</v>
      </c>
      <c r="D7" s="1">
        <v>130</v>
      </c>
      <c r="E7" s="1">
        <f t="shared" si="0"/>
        <v>1300</v>
      </c>
      <c r="F7" s="8">
        <f t="shared" si="1"/>
        <v>18.055555555555557</v>
      </c>
    </row>
    <row r="8" spans="1:12" ht="15.75" x14ac:dyDescent="0.25">
      <c r="A8" s="65" t="s">
        <v>12</v>
      </c>
      <c r="B8" s="66"/>
      <c r="C8" s="66"/>
      <c r="D8" s="66"/>
      <c r="E8" s="66">
        <f>SUM(E4:E7)</f>
        <v>3580</v>
      </c>
      <c r="F8" s="69">
        <f>SUM(F4:F7)</f>
        <v>49.722222222222229</v>
      </c>
    </row>
    <row r="9" spans="1:12" ht="15.75" x14ac:dyDescent="0.25">
      <c r="A9" s="64"/>
      <c r="B9" s="63"/>
      <c r="C9" s="63"/>
      <c r="D9" s="63"/>
      <c r="E9" s="63"/>
      <c r="F9" s="70"/>
    </row>
    <row r="10" spans="1:12" ht="15.75" x14ac:dyDescent="0.25">
      <c r="A10" s="5"/>
    </row>
    <row r="11" spans="1:12" s="67" customFormat="1" ht="15.75" x14ac:dyDescent="0.25">
      <c r="A11" s="5"/>
      <c r="B11"/>
      <c r="C11"/>
      <c r="D11"/>
      <c r="E11"/>
      <c r="G11"/>
      <c r="H11"/>
      <c r="I11"/>
      <c r="J11"/>
      <c r="K11"/>
      <c r="L11"/>
    </row>
    <row r="12" spans="1:12" s="67" customFormat="1" ht="15.75" x14ac:dyDescent="0.25">
      <c r="A12" s="5"/>
      <c r="B12"/>
      <c r="C12"/>
      <c r="D12"/>
      <c r="E12"/>
      <c r="G12"/>
      <c r="H12"/>
      <c r="I12"/>
      <c r="J12"/>
      <c r="K12"/>
      <c r="L12"/>
    </row>
    <row r="13" spans="1:12" s="67" customFormat="1" ht="15.75" x14ac:dyDescent="0.25">
      <c r="A13" s="5"/>
      <c r="B13"/>
      <c r="C13"/>
      <c r="D13"/>
      <c r="E13"/>
      <c r="G13"/>
      <c r="H13"/>
      <c r="I13"/>
      <c r="J13"/>
      <c r="K13"/>
      <c r="L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325"/>
  <sheetViews>
    <sheetView view="pageBreakPreview" topLeftCell="A94" zoomScale="80" zoomScaleNormal="90" zoomScaleSheetLayoutView="80" workbookViewId="0">
      <selection activeCell="C100" sqref="C100:D112"/>
    </sheetView>
  </sheetViews>
  <sheetFormatPr defaultRowHeight="15" x14ac:dyDescent="0.25"/>
  <cols>
    <col min="1" max="1" width="13.5703125" style="10" customWidth="1"/>
    <col min="2" max="2" width="31.42578125" style="10" customWidth="1"/>
    <col min="3" max="3" width="21" style="10" customWidth="1"/>
    <col min="4" max="4" width="15.42578125" style="10" customWidth="1"/>
    <col min="5" max="5" width="15.85546875" style="10" customWidth="1"/>
    <col min="6" max="6" width="17.140625" style="75" customWidth="1"/>
    <col min="7" max="7" width="17.42578125" style="84" customWidth="1"/>
    <col min="8" max="16384" width="9.140625" style="10"/>
  </cols>
  <sheetData>
    <row r="1" spans="1:7" ht="18" customHeight="1" x14ac:dyDescent="0.3">
      <c r="A1" s="12"/>
      <c r="B1" s="12"/>
      <c r="C1" s="12"/>
      <c r="D1" s="12"/>
      <c r="E1" s="12"/>
      <c r="F1" s="109"/>
      <c r="G1" s="259" t="s">
        <v>222</v>
      </c>
    </row>
    <row r="2" spans="1:7" ht="18" customHeight="1" x14ac:dyDescent="0.25">
      <c r="A2" s="314" t="s">
        <v>223</v>
      </c>
      <c r="B2" s="314"/>
      <c r="C2" s="314"/>
      <c r="D2" s="314"/>
      <c r="E2" s="314"/>
      <c r="F2" s="314"/>
      <c r="G2" s="126"/>
    </row>
    <row r="3" spans="1:7" ht="16.5" customHeight="1" x14ac:dyDescent="0.25">
      <c r="A3" s="315" t="s">
        <v>32</v>
      </c>
      <c r="B3" s="342"/>
      <c r="C3" s="342"/>
      <c r="D3" s="342"/>
      <c r="E3" s="342"/>
      <c r="F3" s="342"/>
      <c r="G3" s="126"/>
    </row>
    <row r="4" spans="1:7" ht="9.75" customHeight="1" x14ac:dyDescent="0.25">
      <c r="A4" s="13"/>
      <c r="B4" s="46"/>
      <c r="C4" s="46"/>
      <c r="D4" s="46"/>
      <c r="E4" s="46"/>
      <c r="F4" s="45"/>
      <c r="G4" s="126"/>
    </row>
    <row r="5" spans="1:7" ht="15" customHeight="1" x14ac:dyDescent="0.3">
      <c r="A5" s="325" t="s">
        <v>33</v>
      </c>
      <c r="B5" s="334" t="s">
        <v>219</v>
      </c>
      <c r="C5" s="334" t="s">
        <v>34</v>
      </c>
      <c r="D5" s="334" t="s">
        <v>35</v>
      </c>
      <c r="E5" s="334" t="s">
        <v>229</v>
      </c>
      <c r="F5" s="334" t="s">
        <v>37</v>
      </c>
      <c r="G5" s="127"/>
    </row>
    <row r="6" spans="1:7" ht="15" customHeight="1" x14ac:dyDescent="0.3">
      <c r="A6" s="325"/>
      <c r="B6" s="343"/>
      <c r="C6" s="343"/>
      <c r="D6" s="343"/>
      <c r="E6" s="343"/>
      <c r="F6" s="343"/>
      <c r="G6" s="127"/>
    </row>
    <row r="7" spans="1:7" ht="15" customHeight="1" x14ac:dyDescent="0.3">
      <c r="A7" s="325"/>
      <c r="B7" s="343"/>
      <c r="C7" s="343"/>
      <c r="D7" s="343"/>
      <c r="E7" s="343"/>
      <c r="F7" s="343"/>
      <c r="G7" s="127"/>
    </row>
    <row r="8" spans="1:7" ht="18.75" customHeight="1" x14ac:dyDescent="0.3">
      <c r="A8" s="325"/>
      <c r="B8" s="344"/>
      <c r="C8" s="344"/>
      <c r="D8" s="344"/>
      <c r="E8" s="344"/>
      <c r="F8" s="344"/>
      <c r="G8" s="127"/>
    </row>
    <row r="9" spans="1:7" ht="18.75" x14ac:dyDescent="0.3">
      <c r="A9" s="175">
        <v>1</v>
      </c>
      <c r="B9" s="175">
        <v>2</v>
      </c>
      <c r="C9" s="175">
        <v>3</v>
      </c>
      <c r="D9" s="175">
        <v>4</v>
      </c>
      <c r="E9" s="175">
        <v>5</v>
      </c>
      <c r="F9" s="191">
        <v>6</v>
      </c>
      <c r="G9" s="127"/>
    </row>
    <row r="10" spans="1:7" ht="30.75" x14ac:dyDescent="0.3">
      <c r="A10" s="192" t="s">
        <v>215</v>
      </c>
      <c r="B10" s="193">
        <v>39702.300000000003</v>
      </c>
      <c r="C10" s="148">
        <f>985/12</f>
        <v>82.083333333333329</v>
      </c>
      <c r="D10" s="149">
        <v>0.5</v>
      </c>
      <c r="E10" s="149">
        <f>B10/C10</f>
        <v>483.68284263959396</v>
      </c>
      <c r="F10" s="160">
        <f>E10*D10</f>
        <v>241.84142131979698</v>
      </c>
      <c r="G10" s="127"/>
    </row>
    <row r="11" spans="1:7" ht="18.75" x14ac:dyDescent="0.3">
      <c r="A11" s="174" t="s">
        <v>38</v>
      </c>
      <c r="B11" s="194" t="s">
        <v>39</v>
      </c>
      <c r="C11" s="194" t="s">
        <v>40</v>
      </c>
      <c r="D11" s="194" t="s">
        <v>41</v>
      </c>
      <c r="E11" s="195">
        <f>SUM(E10)</f>
        <v>483.68284263959396</v>
      </c>
      <c r="F11" s="163">
        <f>F10</f>
        <v>241.84142131979698</v>
      </c>
      <c r="G11" s="127"/>
    </row>
    <row r="12" spans="1:7" ht="18.75" customHeight="1" x14ac:dyDescent="0.3">
      <c r="A12" s="345" t="s">
        <v>282</v>
      </c>
      <c r="B12" s="346"/>
      <c r="C12" s="346"/>
      <c r="D12" s="346"/>
      <c r="E12" s="346"/>
      <c r="F12" s="346"/>
      <c r="G12" s="127"/>
    </row>
    <row r="13" spans="1:7" ht="18.75" customHeight="1" x14ac:dyDescent="0.3">
      <c r="A13" s="347" t="s">
        <v>272</v>
      </c>
      <c r="B13" s="348"/>
      <c r="C13" s="348"/>
      <c r="D13" s="348"/>
      <c r="E13" s="348"/>
      <c r="F13" s="348"/>
      <c r="G13" s="127"/>
    </row>
    <row r="14" spans="1:7" ht="38.25" customHeight="1" x14ac:dyDescent="0.3">
      <c r="A14" s="349" t="s">
        <v>303</v>
      </c>
      <c r="B14" s="349"/>
      <c r="C14" s="349"/>
      <c r="D14" s="349"/>
      <c r="E14" s="349"/>
      <c r="F14" s="349"/>
      <c r="G14" s="127"/>
    </row>
    <row r="15" spans="1:7" ht="17.25" customHeight="1" x14ac:dyDescent="0.3">
      <c r="A15" s="121"/>
      <c r="B15" s="341" t="s">
        <v>225</v>
      </c>
      <c r="C15" s="341"/>
      <c r="D15" s="341"/>
      <c r="E15" s="90"/>
      <c r="F15" s="90"/>
      <c r="G15" s="127"/>
    </row>
    <row r="16" spans="1:7" ht="62.25" customHeight="1" x14ac:dyDescent="0.3">
      <c r="A16" s="73" t="s">
        <v>122</v>
      </c>
      <c r="B16" s="139" t="s">
        <v>147</v>
      </c>
      <c r="C16" s="175" t="s">
        <v>148</v>
      </c>
      <c r="D16" s="98" t="s">
        <v>195</v>
      </c>
      <c r="E16" s="121"/>
      <c r="F16" s="90"/>
      <c r="G16" s="127"/>
    </row>
    <row r="17" spans="1:8" ht="18.75" x14ac:dyDescent="0.3">
      <c r="A17" s="58" t="s">
        <v>123</v>
      </c>
      <c r="B17" s="139">
        <v>4</v>
      </c>
      <c r="C17" s="175">
        <v>8</v>
      </c>
      <c r="D17" s="175">
        <f>C17*1</f>
        <v>8</v>
      </c>
      <c r="E17" s="121"/>
      <c r="F17" s="90"/>
      <c r="G17" s="127"/>
    </row>
    <row r="18" spans="1:8" ht="18.75" x14ac:dyDescent="0.3">
      <c r="A18" s="58" t="s">
        <v>114</v>
      </c>
      <c r="B18" s="175">
        <v>4</v>
      </c>
      <c r="C18" s="175">
        <v>8</v>
      </c>
      <c r="D18" s="175">
        <f t="shared" ref="D18:D25" si="0">C18*1</f>
        <v>8</v>
      </c>
      <c r="E18" s="121"/>
      <c r="F18" s="90"/>
      <c r="G18" s="127"/>
    </row>
    <row r="19" spans="1:8" ht="18.75" x14ac:dyDescent="0.3">
      <c r="A19" s="58" t="s">
        <v>115</v>
      </c>
      <c r="B19" s="175">
        <v>4</v>
      </c>
      <c r="C19" s="175">
        <v>8</v>
      </c>
      <c r="D19" s="175">
        <f t="shared" si="0"/>
        <v>8</v>
      </c>
      <c r="E19" s="121"/>
      <c r="F19" s="90"/>
      <c r="G19" s="127"/>
    </row>
    <row r="20" spans="1:8" ht="18.75" x14ac:dyDescent="0.3">
      <c r="A20" s="58" t="s">
        <v>116</v>
      </c>
      <c r="B20" s="175">
        <v>4</v>
      </c>
      <c r="C20" s="175">
        <v>8</v>
      </c>
      <c r="D20" s="175">
        <f t="shared" si="0"/>
        <v>8</v>
      </c>
      <c r="E20" s="121"/>
      <c r="F20" s="90"/>
      <c r="G20" s="127"/>
    </row>
    <row r="21" spans="1:8" ht="18.75" x14ac:dyDescent="0.3">
      <c r="A21" s="58" t="s">
        <v>117</v>
      </c>
      <c r="B21" s="175">
        <v>3</v>
      </c>
      <c r="C21" s="175">
        <v>6</v>
      </c>
      <c r="D21" s="175">
        <f t="shared" si="0"/>
        <v>6</v>
      </c>
      <c r="E21" s="121"/>
      <c r="F21" s="90"/>
      <c r="G21" s="127"/>
    </row>
    <row r="22" spans="1:8" ht="18.75" x14ac:dyDescent="0.3">
      <c r="A22" s="58" t="s">
        <v>118</v>
      </c>
      <c r="B22" s="175">
        <v>4</v>
      </c>
      <c r="C22" s="175">
        <v>8</v>
      </c>
      <c r="D22" s="175">
        <f t="shared" si="0"/>
        <v>8</v>
      </c>
      <c r="E22" s="121"/>
      <c r="F22" s="90"/>
      <c r="G22" s="127"/>
    </row>
    <row r="23" spans="1:8" ht="18.75" x14ac:dyDescent="0.3">
      <c r="A23" s="58" t="s">
        <v>119</v>
      </c>
      <c r="B23" s="175">
        <v>5</v>
      </c>
      <c r="C23" s="175">
        <v>10</v>
      </c>
      <c r="D23" s="175">
        <f t="shared" si="0"/>
        <v>10</v>
      </c>
      <c r="E23" s="121"/>
      <c r="F23" s="90"/>
      <c r="G23" s="127"/>
    </row>
    <row r="24" spans="1:8" ht="18.75" x14ac:dyDescent="0.3">
      <c r="A24" s="58" t="s">
        <v>120</v>
      </c>
      <c r="B24" s="175">
        <v>4</v>
      </c>
      <c r="C24" s="175">
        <v>8</v>
      </c>
      <c r="D24" s="175">
        <f t="shared" si="0"/>
        <v>8</v>
      </c>
      <c r="E24" s="121"/>
      <c r="F24" s="90"/>
      <c r="G24" s="127"/>
    </row>
    <row r="25" spans="1:8" ht="18.75" x14ac:dyDescent="0.3">
      <c r="A25" s="58" t="s">
        <v>121</v>
      </c>
      <c r="B25" s="175">
        <v>4</v>
      </c>
      <c r="C25" s="175">
        <v>8</v>
      </c>
      <c r="D25" s="175">
        <f t="shared" si="0"/>
        <v>8</v>
      </c>
      <c r="E25" s="121"/>
      <c r="F25" s="90"/>
      <c r="G25" s="127"/>
    </row>
    <row r="26" spans="1:8" ht="18.75" x14ac:dyDescent="0.3">
      <c r="A26" s="58" t="s">
        <v>124</v>
      </c>
      <c r="B26" s="175">
        <v>0</v>
      </c>
      <c r="C26" s="175">
        <v>0</v>
      </c>
      <c r="D26" s="175">
        <f t="shared" ref="D26" si="1">C26*3</f>
        <v>0</v>
      </c>
      <c r="E26" s="121"/>
      <c r="F26" s="90"/>
      <c r="G26" s="127"/>
    </row>
    <row r="27" spans="1:8" ht="18.75" x14ac:dyDescent="0.3">
      <c r="A27" s="58" t="s">
        <v>12</v>
      </c>
      <c r="B27" s="175">
        <f>SUM(B17:B26)</f>
        <v>36</v>
      </c>
      <c r="C27" s="154">
        <f>SUM(C17:C26)</f>
        <v>72</v>
      </c>
      <c r="D27" s="175">
        <f>C27*1</f>
        <v>72</v>
      </c>
      <c r="E27" s="121"/>
      <c r="F27" s="95"/>
      <c r="G27" s="127"/>
    </row>
    <row r="28" spans="1:8" ht="26.25" customHeight="1" x14ac:dyDescent="0.3">
      <c r="A28" s="284" t="s">
        <v>0</v>
      </c>
      <c r="B28" s="284"/>
      <c r="C28" s="284"/>
      <c r="D28" s="284"/>
      <c r="E28" s="284"/>
      <c r="F28" s="284"/>
      <c r="G28" s="127"/>
    </row>
    <row r="29" spans="1:8" ht="33.75" customHeight="1" x14ac:dyDescent="0.25">
      <c r="A29" s="139" t="s">
        <v>14</v>
      </c>
      <c r="B29" s="139" t="s">
        <v>164</v>
      </c>
      <c r="C29" s="139" t="s">
        <v>165</v>
      </c>
      <c r="D29" s="139" t="s">
        <v>151</v>
      </c>
      <c r="E29" s="139" t="s">
        <v>166</v>
      </c>
      <c r="F29" s="139" t="s">
        <v>2</v>
      </c>
      <c r="G29" s="175" t="s">
        <v>167</v>
      </c>
    </row>
    <row r="30" spans="1:8" ht="18.75" customHeight="1" x14ac:dyDescent="0.25">
      <c r="A30" s="196">
        <v>1</v>
      </c>
      <c r="B30" s="197" t="s">
        <v>170</v>
      </c>
      <c r="C30" s="196" t="s">
        <v>5</v>
      </c>
      <c r="D30" s="196">
        <v>18</v>
      </c>
      <c r="E30" s="196">
        <v>14.37</v>
      </c>
      <c r="F30" s="196">
        <f>D30*E30</f>
        <v>258.65999999999997</v>
      </c>
      <c r="G30" s="198">
        <f>F30/72</f>
        <v>3.5924999999999994</v>
      </c>
      <c r="H30" s="110"/>
    </row>
    <row r="31" spans="1:8" ht="17.25" customHeight="1" x14ac:dyDescent="0.25">
      <c r="A31" s="196">
        <v>2</v>
      </c>
      <c r="B31" s="197" t="s">
        <v>168</v>
      </c>
      <c r="C31" s="196" t="s">
        <v>5</v>
      </c>
      <c r="D31" s="196">
        <v>5</v>
      </c>
      <c r="E31" s="196">
        <v>93.6</v>
      </c>
      <c r="F31" s="196">
        <f>D31*E31</f>
        <v>468</v>
      </c>
      <c r="G31" s="198">
        <f>F31/72</f>
        <v>6.5</v>
      </c>
      <c r="H31" s="110"/>
    </row>
    <row r="32" spans="1:8" ht="16.5" customHeight="1" x14ac:dyDescent="0.25">
      <c r="A32" s="199">
        <v>3</v>
      </c>
      <c r="B32" s="200" t="s">
        <v>254</v>
      </c>
      <c r="C32" s="199" t="s">
        <v>5</v>
      </c>
      <c r="D32" s="199">
        <v>2</v>
      </c>
      <c r="E32" s="199">
        <v>160</v>
      </c>
      <c r="F32" s="199">
        <f>D32*E32</f>
        <v>320</v>
      </c>
      <c r="G32" s="201">
        <f>F32/72</f>
        <v>4.4444444444444446</v>
      </c>
      <c r="H32" s="110"/>
    </row>
    <row r="33" spans="1:8" ht="18" customHeight="1" x14ac:dyDescent="0.25">
      <c r="A33" s="199">
        <v>4</v>
      </c>
      <c r="B33" s="200" t="s">
        <v>255</v>
      </c>
      <c r="C33" s="199" t="s">
        <v>5</v>
      </c>
      <c r="D33" s="199">
        <v>4</v>
      </c>
      <c r="E33" s="199">
        <v>118</v>
      </c>
      <c r="F33" s="199">
        <f>D33*E33</f>
        <v>472</v>
      </c>
      <c r="G33" s="201">
        <f>F33/72</f>
        <v>6.5555555555555554</v>
      </c>
      <c r="H33" s="110"/>
    </row>
    <row r="34" spans="1:8" ht="16.5" customHeight="1" x14ac:dyDescent="0.25">
      <c r="A34" s="199">
        <v>5</v>
      </c>
      <c r="B34" s="200" t="s">
        <v>256</v>
      </c>
      <c r="C34" s="199" t="s">
        <v>5</v>
      </c>
      <c r="D34" s="199">
        <v>6</v>
      </c>
      <c r="E34" s="199">
        <v>330</v>
      </c>
      <c r="F34" s="199">
        <f>D34*E34</f>
        <v>1980</v>
      </c>
      <c r="G34" s="201">
        <f>F34/72</f>
        <v>27.5</v>
      </c>
      <c r="H34" s="110"/>
    </row>
    <row r="35" spans="1:8" ht="16.5" customHeight="1" x14ac:dyDescent="0.25">
      <c r="A35" s="199"/>
      <c r="B35" s="200" t="s">
        <v>47</v>
      </c>
      <c r="C35" s="199"/>
      <c r="D35" s="199"/>
      <c r="E35" s="199"/>
      <c r="F35" s="199"/>
      <c r="G35" s="201">
        <f>SUM(G30:G34)</f>
        <v>48.592500000000001</v>
      </c>
      <c r="H35" s="110"/>
    </row>
    <row r="36" spans="1:8" ht="22.5" customHeight="1" x14ac:dyDescent="0.3">
      <c r="A36" s="130"/>
      <c r="B36" s="338" t="s">
        <v>190</v>
      </c>
      <c r="C36" s="338"/>
      <c r="D36" s="338"/>
      <c r="E36" s="338"/>
      <c r="F36" s="338"/>
      <c r="G36" s="127"/>
    </row>
    <row r="37" spans="1:8" ht="15" customHeight="1" x14ac:dyDescent="0.25">
      <c r="A37" s="325" t="s">
        <v>14</v>
      </c>
      <c r="B37" s="323" t="s">
        <v>270</v>
      </c>
      <c r="C37" s="325" t="s">
        <v>43</v>
      </c>
      <c r="D37" s="325" t="s">
        <v>151</v>
      </c>
      <c r="E37" s="325" t="s">
        <v>160</v>
      </c>
      <c r="F37" s="325" t="s">
        <v>2</v>
      </c>
      <c r="G37" s="332" t="s">
        <v>161</v>
      </c>
    </row>
    <row r="38" spans="1:8" ht="15" customHeight="1" x14ac:dyDescent="0.25">
      <c r="A38" s="325"/>
      <c r="B38" s="339"/>
      <c r="C38" s="340"/>
      <c r="D38" s="325"/>
      <c r="E38" s="325"/>
      <c r="F38" s="325"/>
      <c r="G38" s="332"/>
    </row>
    <row r="39" spans="1:8" ht="16.5" customHeight="1" x14ac:dyDescent="0.25">
      <c r="A39" s="325"/>
      <c r="B39" s="339"/>
      <c r="C39" s="340"/>
      <c r="D39" s="325"/>
      <c r="E39" s="325"/>
      <c r="F39" s="325"/>
      <c r="G39" s="332"/>
    </row>
    <row r="40" spans="1:8" x14ac:dyDescent="0.25">
      <c r="A40" s="154">
        <v>1</v>
      </c>
      <c r="B40" s="203">
        <v>2</v>
      </c>
      <c r="C40" s="203">
        <v>3</v>
      </c>
      <c r="D40" s="203">
        <v>4</v>
      </c>
      <c r="E40" s="203">
        <v>5</v>
      </c>
      <c r="F40" s="203">
        <v>6</v>
      </c>
      <c r="G40" s="203">
        <v>7</v>
      </c>
    </row>
    <row r="41" spans="1:8" x14ac:dyDescent="0.25">
      <c r="A41" s="154">
        <v>1</v>
      </c>
      <c r="B41" s="204" t="s">
        <v>196</v>
      </c>
      <c r="C41" s="154" t="s">
        <v>210</v>
      </c>
      <c r="D41" s="154">
        <v>5</v>
      </c>
      <c r="E41" s="205">
        <v>134</v>
      </c>
      <c r="F41" s="167">
        <f>D41*E41</f>
        <v>670</v>
      </c>
      <c r="G41" s="167">
        <f>F41/72</f>
        <v>9.3055555555555554</v>
      </c>
    </row>
    <row r="42" spans="1:8" x14ac:dyDescent="0.25">
      <c r="A42" s="154">
        <v>2</v>
      </c>
      <c r="B42" s="204" t="s">
        <v>192</v>
      </c>
      <c r="C42" s="154" t="s">
        <v>5</v>
      </c>
      <c r="D42" s="154">
        <v>250</v>
      </c>
      <c r="E42" s="205">
        <v>212</v>
      </c>
      <c r="F42" s="167">
        <f t="shared" ref="F42:F44" si="2">D42*E42</f>
        <v>53000</v>
      </c>
      <c r="G42" s="167">
        <f>F42/72</f>
        <v>736.11111111111109</v>
      </c>
    </row>
    <row r="43" spans="1:8" x14ac:dyDescent="0.25">
      <c r="A43" s="154">
        <v>3</v>
      </c>
      <c r="B43" s="206" t="s">
        <v>211</v>
      </c>
      <c r="C43" s="154" t="s">
        <v>5</v>
      </c>
      <c r="D43" s="154">
        <v>5</v>
      </c>
      <c r="E43" s="205">
        <v>15</v>
      </c>
      <c r="F43" s="167">
        <f t="shared" si="2"/>
        <v>75</v>
      </c>
      <c r="G43" s="167">
        <f>F43/72</f>
        <v>1.0416666666666667</v>
      </c>
    </row>
    <row r="44" spans="1:8" ht="14.25" customHeight="1" x14ac:dyDescent="0.25">
      <c r="A44" s="154">
        <v>4</v>
      </c>
      <c r="B44" s="206" t="s">
        <v>175</v>
      </c>
      <c r="C44" s="154" t="s">
        <v>5</v>
      </c>
      <c r="D44" s="154">
        <v>5</v>
      </c>
      <c r="E44" s="205">
        <v>56</v>
      </c>
      <c r="F44" s="167">
        <f t="shared" si="2"/>
        <v>280</v>
      </c>
      <c r="G44" s="167">
        <f>F44/72</f>
        <v>3.8888888888888888</v>
      </c>
    </row>
    <row r="45" spans="1:8" x14ac:dyDescent="0.25">
      <c r="A45" s="154">
        <v>5</v>
      </c>
      <c r="B45" s="206" t="s">
        <v>212</v>
      </c>
      <c r="C45" s="154" t="s">
        <v>5</v>
      </c>
      <c r="D45" s="154">
        <v>25</v>
      </c>
      <c r="E45" s="205">
        <v>8</v>
      </c>
      <c r="F45" s="167">
        <f t="shared" ref="F45:F52" si="3">D45*E45</f>
        <v>200</v>
      </c>
      <c r="G45" s="167">
        <f t="shared" ref="G45:G48" si="4">F45/72</f>
        <v>2.7777777777777777</v>
      </c>
    </row>
    <row r="46" spans="1:8" x14ac:dyDescent="0.25">
      <c r="A46" s="154">
        <v>6</v>
      </c>
      <c r="B46" s="208" t="s">
        <v>248</v>
      </c>
      <c r="C46" s="207" t="s">
        <v>5</v>
      </c>
      <c r="D46" s="207">
        <v>12</v>
      </c>
      <c r="E46" s="209">
        <v>628</v>
      </c>
      <c r="F46" s="210">
        <f t="shared" si="3"/>
        <v>7536</v>
      </c>
      <c r="G46" s="210">
        <f t="shared" si="4"/>
        <v>104.66666666666667</v>
      </c>
    </row>
    <row r="47" spans="1:8" x14ac:dyDescent="0.25">
      <c r="A47" s="154">
        <v>7</v>
      </c>
      <c r="B47" s="208" t="s">
        <v>249</v>
      </c>
      <c r="C47" s="207" t="s">
        <v>5</v>
      </c>
      <c r="D47" s="207">
        <v>12</v>
      </c>
      <c r="E47" s="209">
        <v>781</v>
      </c>
      <c r="F47" s="210">
        <f t="shared" si="3"/>
        <v>9372</v>
      </c>
      <c r="G47" s="210">
        <f t="shared" si="4"/>
        <v>130.16666666666666</v>
      </c>
    </row>
    <row r="48" spans="1:8" x14ac:dyDescent="0.25">
      <c r="A48" s="154">
        <v>8</v>
      </c>
      <c r="B48" s="208" t="s">
        <v>250</v>
      </c>
      <c r="C48" s="207" t="s">
        <v>5</v>
      </c>
      <c r="D48" s="207">
        <v>13</v>
      </c>
      <c r="E48" s="209">
        <v>141</v>
      </c>
      <c r="F48" s="210">
        <f t="shared" si="3"/>
        <v>1833</v>
      </c>
      <c r="G48" s="210">
        <f t="shared" si="4"/>
        <v>25.458333333333332</v>
      </c>
    </row>
    <row r="49" spans="1:7" x14ac:dyDescent="0.25">
      <c r="A49" s="154">
        <v>9</v>
      </c>
      <c r="B49" s="208" t="s">
        <v>251</v>
      </c>
      <c r="C49" s="207" t="s">
        <v>5</v>
      </c>
      <c r="D49" s="207">
        <v>5</v>
      </c>
      <c r="E49" s="209">
        <v>335</v>
      </c>
      <c r="F49" s="210">
        <f t="shared" si="3"/>
        <v>1675</v>
      </c>
      <c r="G49" s="210">
        <f t="shared" ref="G49" si="5">F49/72</f>
        <v>23.263888888888889</v>
      </c>
    </row>
    <row r="50" spans="1:7" x14ac:dyDescent="0.25">
      <c r="A50" s="154">
        <v>10</v>
      </c>
      <c r="B50" s="208" t="s">
        <v>252</v>
      </c>
      <c r="C50" s="207" t="s">
        <v>5</v>
      </c>
      <c r="D50" s="207">
        <v>5</v>
      </c>
      <c r="E50" s="209">
        <v>240</v>
      </c>
      <c r="F50" s="210">
        <f t="shared" si="3"/>
        <v>1200</v>
      </c>
      <c r="G50" s="210">
        <f t="shared" ref="G50:G51" si="6">F50/72</f>
        <v>16.666666666666668</v>
      </c>
    </row>
    <row r="51" spans="1:7" x14ac:dyDescent="0.25">
      <c r="A51" s="154">
        <v>11</v>
      </c>
      <c r="B51" s="208" t="s">
        <v>253</v>
      </c>
      <c r="C51" s="207" t="s">
        <v>5</v>
      </c>
      <c r="D51" s="207">
        <v>1</v>
      </c>
      <c r="E51" s="209">
        <v>5000</v>
      </c>
      <c r="F51" s="210">
        <f t="shared" ref="F51" si="7">D51*E51</f>
        <v>5000</v>
      </c>
      <c r="G51" s="210">
        <f t="shared" si="6"/>
        <v>69.444444444444443</v>
      </c>
    </row>
    <row r="52" spans="1:7" ht="16.5" customHeight="1" x14ac:dyDescent="0.25">
      <c r="A52" s="154">
        <v>12</v>
      </c>
      <c r="B52" s="263" t="s">
        <v>257</v>
      </c>
      <c r="C52" s="207" t="s">
        <v>5</v>
      </c>
      <c r="D52" s="207">
        <v>1</v>
      </c>
      <c r="E52" s="209">
        <v>4800</v>
      </c>
      <c r="F52" s="211">
        <f t="shared" si="3"/>
        <v>4800</v>
      </c>
      <c r="G52" s="211">
        <f t="shared" ref="G52" si="8">F52/72</f>
        <v>66.666666666666671</v>
      </c>
    </row>
    <row r="53" spans="1:7" x14ac:dyDescent="0.25">
      <c r="A53" s="154">
        <v>13</v>
      </c>
      <c r="B53" s="208" t="s">
        <v>258</v>
      </c>
      <c r="C53" s="207" t="s">
        <v>5</v>
      </c>
      <c r="D53" s="207">
        <v>5</v>
      </c>
      <c r="E53" s="209">
        <v>452</v>
      </c>
      <c r="F53" s="211">
        <v>275</v>
      </c>
      <c r="G53" s="211">
        <f t="shared" ref="G53" si="9">F53/72</f>
        <v>3.8194444444444446</v>
      </c>
    </row>
    <row r="54" spans="1:7" x14ac:dyDescent="0.25">
      <c r="A54" s="154">
        <v>14</v>
      </c>
      <c r="B54" s="208" t="s">
        <v>259</v>
      </c>
      <c r="C54" s="207" t="s">
        <v>5</v>
      </c>
      <c r="D54" s="207">
        <v>5</v>
      </c>
      <c r="E54" s="209">
        <v>88</v>
      </c>
      <c r="F54" s="211">
        <f t="shared" ref="F54:F55" si="10">D54*E54</f>
        <v>440</v>
      </c>
      <c r="G54" s="211">
        <f t="shared" ref="G54:G55" si="11">F54/72</f>
        <v>6.1111111111111107</v>
      </c>
    </row>
    <row r="55" spans="1:7" x14ac:dyDescent="0.25">
      <c r="A55" s="154">
        <v>15</v>
      </c>
      <c r="B55" s="208" t="s">
        <v>261</v>
      </c>
      <c r="C55" s="207" t="s">
        <v>5</v>
      </c>
      <c r="D55" s="207">
        <v>1</v>
      </c>
      <c r="E55" s="209">
        <v>1594</v>
      </c>
      <c r="F55" s="211">
        <f t="shared" si="10"/>
        <v>1594</v>
      </c>
      <c r="G55" s="211">
        <f t="shared" si="11"/>
        <v>22.138888888888889</v>
      </c>
    </row>
    <row r="56" spans="1:7" x14ac:dyDescent="0.25">
      <c r="A56" s="154">
        <v>16</v>
      </c>
      <c r="B56" s="208" t="s">
        <v>260</v>
      </c>
      <c r="C56" s="207" t="s">
        <v>5</v>
      </c>
      <c r="D56" s="207">
        <v>1</v>
      </c>
      <c r="E56" s="209">
        <v>1188</v>
      </c>
      <c r="F56" s="211">
        <f t="shared" ref="F56" si="12">D56*E56</f>
        <v>1188</v>
      </c>
      <c r="G56" s="211">
        <f t="shared" ref="G56" si="13">F56/72</f>
        <v>16.5</v>
      </c>
    </row>
    <row r="57" spans="1:7" x14ac:dyDescent="0.25">
      <c r="A57" s="154">
        <v>17</v>
      </c>
      <c r="B57" s="208" t="s">
        <v>262</v>
      </c>
      <c r="C57" s="207" t="s">
        <v>5</v>
      </c>
      <c r="D57" s="207">
        <v>1</v>
      </c>
      <c r="E57" s="209">
        <v>3000</v>
      </c>
      <c r="F57" s="211">
        <f t="shared" ref="F57" si="14">D57*E57</f>
        <v>3000</v>
      </c>
      <c r="G57" s="211">
        <f t="shared" ref="G57" si="15">F57/72</f>
        <v>41.666666666666664</v>
      </c>
    </row>
    <row r="58" spans="1:7" x14ac:dyDescent="0.25">
      <c r="A58" s="154">
        <v>18</v>
      </c>
      <c r="B58" s="208"/>
      <c r="C58" s="207"/>
      <c r="D58" s="207"/>
      <c r="E58" s="209"/>
      <c r="F58" s="211"/>
      <c r="G58" s="211"/>
    </row>
    <row r="59" spans="1:7" x14ac:dyDescent="0.25">
      <c r="A59" s="154">
        <v>19</v>
      </c>
      <c r="B59" s="208"/>
      <c r="C59" s="207"/>
      <c r="D59" s="207"/>
      <c r="E59" s="209"/>
      <c r="F59" s="211"/>
      <c r="G59" s="211"/>
    </row>
    <row r="60" spans="1:7" x14ac:dyDescent="0.25">
      <c r="A60" s="154">
        <v>20</v>
      </c>
      <c r="B60" s="208"/>
      <c r="C60" s="207"/>
      <c r="D60" s="207"/>
      <c r="E60" s="209"/>
      <c r="F60" s="211"/>
      <c r="G60" s="211"/>
    </row>
    <row r="61" spans="1:7" ht="20.25" customHeight="1" x14ac:dyDescent="0.25">
      <c r="A61" s="144"/>
      <c r="B61" s="174" t="s">
        <v>47</v>
      </c>
      <c r="C61" s="194" t="s">
        <v>40</v>
      </c>
      <c r="D61" s="194" t="s">
        <v>41</v>
      </c>
      <c r="E61" s="194"/>
      <c r="F61" s="212">
        <f>SUM(F41:F60)</f>
        <v>92138</v>
      </c>
      <c r="G61" s="212">
        <f>SUM(G41:G60)</f>
        <v>1279.6944444444443</v>
      </c>
    </row>
    <row r="62" spans="1:7" ht="14.25" customHeight="1" x14ac:dyDescent="0.3">
      <c r="A62" s="27"/>
      <c r="B62" s="27"/>
      <c r="C62" s="27"/>
      <c r="D62" s="27"/>
      <c r="E62" s="27"/>
      <c r="F62" s="111"/>
      <c r="G62" s="127"/>
    </row>
    <row r="63" spans="1:7" ht="52.5" customHeight="1" x14ac:dyDescent="0.3">
      <c r="A63" s="214" t="s">
        <v>14</v>
      </c>
      <c r="B63" s="215" t="s">
        <v>15</v>
      </c>
      <c r="C63" s="216" t="s">
        <v>134</v>
      </c>
      <c r="D63" s="217" t="s">
        <v>26</v>
      </c>
      <c r="E63" s="188"/>
      <c r="F63" s="132"/>
      <c r="G63" s="127"/>
    </row>
    <row r="64" spans="1:7" ht="21.75" customHeight="1" x14ac:dyDescent="0.3">
      <c r="A64" s="218">
        <v>1</v>
      </c>
      <c r="B64" s="264" t="s">
        <v>209</v>
      </c>
      <c r="C64" s="218">
        <v>46.4</v>
      </c>
      <c r="D64" s="219"/>
      <c r="E64" s="189"/>
      <c r="F64" s="132"/>
      <c r="G64" s="127"/>
    </row>
    <row r="65" spans="1:7" ht="15" customHeight="1" x14ac:dyDescent="0.3">
      <c r="A65" s="220"/>
      <c r="B65" s="221" t="s">
        <v>12</v>
      </c>
      <c r="C65" s="221"/>
      <c r="D65" s="221"/>
      <c r="E65" s="190"/>
      <c r="F65" s="132"/>
      <c r="G65" s="127"/>
    </row>
    <row r="66" spans="1:7" ht="15" customHeight="1" x14ac:dyDescent="0.3">
      <c r="A66" s="131"/>
      <c r="B66" s="131"/>
      <c r="C66" s="131"/>
      <c r="D66" s="131"/>
      <c r="E66" s="131"/>
      <c r="F66" s="132"/>
      <c r="G66" s="127"/>
    </row>
    <row r="67" spans="1:7" ht="18.75" x14ac:dyDescent="0.3">
      <c r="A67" s="284" t="s">
        <v>103</v>
      </c>
      <c r="B67" s="333"/>
      <c r="C67" s="333"/>
      <c r="D67" s="333"/>
      <c r="E67" s="333"/>
      <c r="F67" s="133"/>
      <c r="G67" s="127"/>
    </row>
    <row r="68" spans="1:7" ht="15.75" customHeight="1" x14ac:dyDescent="0.3">
      <c r="A68" s="130"/>
      <c r="B68" s="25"/>
      <c r="C68" s="130"/>
      <c r="D68" s="130"/>
      <c r="E68" s="130"/>
      <c r="F68" s="133"/>
      <c r="G68" s="127"/>
    </row>
    <row r="69" spans="1:7" ht="15.75" customHeight="1" x14ac:dyDescent="0.3">
      <c r="A69" s="325" t="s">
        <v>18</v>
      </c>
      <c r="B69" s="334" t="s">
        <v>50</v>
      </c>
      <c r="C69" s="334" t="s">
        <v>51</v>
      </c>
      <c r="D69" s="325" t="s">
        <v>52</v>
      </c>
      <c r="E69" s="185"/>
      <c r="F69" s="133"/>
      <c r="G69" s="127"/>
    </row>
    <row r="70" spans="1:7" ht="15.75" customHeight="1" x14ac:dyDescent="0.3">
      <c r="A70" s="325"/>
      <c r="B70" s="335"/>
      <c r="C70" s="335"/>
      <c r="D70" s="325"/>
      <c r="E70" s="185"/>
      <c r="F70" s="27"/>
      <c r="G70" s="127"/>
    </row>
    <row r="71" spans="1:7" ht="24.75" customHeight="1" x14ac:dyDescent="0.3">
      <c r="A71" s="325"/>
      <c r="B71" s="336"/>
      <c r="C71" s="336"/>
      <c r="D71" s="325"/>
      <c r="E71" s="185"/>
      <c r="F71" s="28"/>
      <c r="G71" s="127"/>
    </row>
    <row r="72" spans="1:7" ht="20.25" customHeight="1" x14ac:dyDescent="0.3">
      <c r="A72" s="175">
        <v>1</v>
      </c>
      <c r="B72" s="175">
        <v>2</v>
      </c>
      <c r="C72" s="175">
        <v>3</v>
      </c>
      <c r="D72" s="175">
        <v>4</v>
      </c>
      <c r="E72" s="185"/>
      <c r="F72" s="13"/>
      <c r="G72" s="127"/>
    </row>
    <row r="73" spans="1:7" ht="46.5" customHeight="1" x14ac:dyDescent="0.3">
      <c r="A73" s="208" t="s">
        <v>263</v>
      </c>
      <c r="B73" s="213"/>
      <c r="C73" s="154"/>
      <c r="D73" s="154"/>
      <c r="E73" s="186"/>
      <c r="F73" s="13"/>
      <c r="G73" s="127"/>
    </row>
    <row r="74" spans="1:7" ht="61.5" customHeight="1" x14ac:dyDescent="0.3">
      <c r="A74" s="208" t="s">
        <v>265</v>
      </c>
      <c r="B74" s="213"/>
      <c r="C74" s="154"/>
      <c r="D74" s="154"/>
      <c r="E74" s="186"/>
      <c r="F74" s="13"/>
      <c r="G74" s="127"/>
    </row>
    <row r="75" spans="1:7" ht="33.75" customHeight="1" x14ac:dyDescent="0.3">
      <c r="A75" s="208" t="s">
        <v>264</v>
      </c>
      <c r="B75" s="213"/>
      <c r="C75" s="154"/>
      <c r="D75" s="154"/>
      <c r="E75" s="186"/>
      <c r="F75" s="13"/>
      <c r="G75" s="127"/>
    </row>
    <row r="76" spans="1:7" ht="15.75" customHeight="1" x14ac:dyDescent="0.3">
      <c r="A76" s="144"/>
      <c r="B76" s="174" t="s">
        <v>47</v>
      </c>
      <c r="C76" s="194" t="s">
        <v>40</v>
      </c>
      <c r="D76" s="194" t="s">
        <v>41</v>
      </c>
      <c r="E76" s="187"/>
      <c r="F76" s="13"/>
      <c r="G76" s="127"/>
    </row>
    <row r="77" spans="1:7" ht="15.75" customHeight="1" x14ac:dyDescent="0.3">
      <c r="A77" s="134"/>
      <c r="B77" s="56"/>
      <c r="C77" s="119"/>
      <c r="D77" s="119"/>
      <c r="E77" s="119"/>
      <c r="F77" s="13"/>
      <c r="G77" s="127"/>
    </row>
    <row r="78" spans="1:7" ht="15.75" customHeight="1" x14ac:dyDescent="0.25">
      <c r="A78" s="134"/>
      <c r="B78" s="315" t="s">
        <v>133</v>
      </c>
      <c r="C78" s="315"/>
      <c r="D78" s="315"/>
      <c r="E78" s="315"/>
      <c r="F78" s="82" t="s">
        <v>154</v>
      </c>
      <c r="G78" s="135"/>
    </row>
    <row r="79" spans="1:7" ht="19.5" customHeight="1" x14ac:dyDescent="0.3">
      <c r="A79" s="134"/>
      <c r="B79" s="56"/>
      <c r="C79" s="337" t="s">
        <v>150</v>
      </c>
      <c r="D79" s="337"/>
      <c r="E79" s="125">
        <v>2484.3000000000002</v>
      </c>
      <c r="F79" s="27">
        <v>46.4</v>
      </c>
      <c r="G79" s="127"/>
    </row>
    <row r="80" spans="1:7" ht="84" customHeight="1" x14ac:dyDescent="0.3">
      <c r="A80" s="173" t="s">
        <v>108</v>
      </c>
      <c r="B80" s="175" t="s">
        <v>230</v>
      </c>
      <c r="C80" s="175" t="s">
        <v>231</v>
      </c>
      <c r="D80" s="175" t="s">
        <v>226</v>
      </c>
      <c r="E80" s="165" t="s">
        <v>227</v>
      </c>
      <c r="F80" s="175" t="s">
        <v>228</v>
      </c>
      <c r="G80" s="127"/>
    </row>
    <row r="81" spans="1:7" ht="31.5" customHeight="1" x14ac:dyDescent="0.25">
      <c r="A81" s="222" t="s">
        <v>130</v>
      </c>
      <c r="B81" s="148">
        <v>1904205.92</v>
      </c>
      <c r="C81" s="148">
        <f>B81/12</f>
        <v>158683.82666666666</v>
      </c>
      <c r="D81" s="148">
        <f>C81/$E$79</f>
        <v>63.874663553784423</v>
      </c>
      <c r="E81" s="148">
        <f>D81*$F$79</f>
        <v>2963.7843888955972</v>
      </c>
      <c r="F81" s="198">
        <f>E81/164.4*4/8</f>
        <v>9.0139427886119137</v>
      </c>
      <c r="G81" s="111"/>
    </row>
    <row r="82" spans="1:7" ht="18.75" customHeight="1" x14ac:dyDescent="0.25">
      <c r="A82" s="197" t="s">
        <v>131</v>
      </c>
      <c r="B82" s="148">
        <v>23294</v>
      </c>
      <c r="C82" s="148">
        <f>B82/12</f>
        <v>1941.1666666666667</v>
      </c>
      <c r="D82" s="148">
        <f t="shared" ref="D82:D85" si="16">C82/$E$79</f>
        <v>0.78137369346160557</v>
      </c>
      <c r="E82" s="148">
        <f t="shared" ref="E82:E85" si="17">D82*$F$79</f>
        <v>36.2557393766185</v>
      </c>
      <c r="F82" s="198">
        <f>E82/164.4*4/8</f>
        <v>0.11026684725248935</v>
      </c>
      <c r="G82" s="111"/>
    </row>
    <row r="83" spans="1:7" ht="50.25" customHeight="1" x14ac:dyDescent="0.25">
      <c r="A83" s="223" t="s">
        <v>132</v>
      </c>
      <c r="B83" s="148">
        <v>217275.69</v>
      </c>
      <c r="C83" s="148">
        <f>B83/12</f>
        <v>18106.307499999999</v>
      </c>
      <c r="D83" s="148">
        <f t="shared" si="16"/>
        <v>7.2882934830737023</v>
      </c>
      <c r="E83" s="148">
        <f t="shared" si="17"/>
        <v>338.17681761461978</v>
      </c>
      <c r="F83" s="198">
        <f>E83/164.4*4/8</f>
        <v>1.0285183017476269</v>
      </c>
      <c r="G83" s="111"/>
    </row>
    <row r="84" spans="1:7" ht="42.75" customHeight="1" x14ac:dyDescent="0.25">
      <c r="A84" s="222" t="s">
        <v>180</v>
      </c>
      <c r="B84" s="148">
        <v>150000</v>
      </c>
      <c r="C84" s="148">
        <f>B84/12</f>
        <v>12500</v>
      </c>
      <c r="D84" s="148">
        <f t="shared" si="16"/>
        <v>5.0315984381918444</v>
      </c>
      <c r="E84" s="148">
        <f t="shared" si="17"/>
        <v>233.46616753210157</v>
      </c>
      <c r="F84" s="198">
        <f>E84/164.4*4/8</f>
        <v>0.71005525405140379</v>
      </c>
      <c r="G84" s="111"/>
    </row>
    <row r="85" spans="1:7" ht="31.5" customHeight="1" x14ac:dyDescent="0.25">
      <c r="A85" s="222" t="s">
        <v>158</v>
      </c>
      <c r="B85" s="148">
        <v>291829.8</v>
      </c>
      <c r="C85" s="148">
        <f>B85/12</f>
        <v>24319.149999999998</v>
      </c>
      <c r="D85" s="148">
        <f t="shared" si="16"/>
        <v>9.789135772652255</v>
      </c>
      <c r="E85" s="148">
        <f t="shared" si="17"/>
        <v>454.21589985106459</v>
      </c>
      <c r="F85" s="198">
        <f>E85/164.4*4/8</f>
        <v>1.3814352185251355</v>
      </c>
      <c r="G85" s="111"/>
    </row>
    <row r="86" spans="1:7" ht="18.75" customHeight="1" x14ac:dyDescent="0.25">
      <c r="A86" s="224" t="s">
        <v>12</v>
      </c>
      <c r="B86" s="156">
        <f>SUM(B81:B85)</f>
        <v>2586605.4099999997</v>
      </c>
      <c r="C86" s="156">
        <f>SUM(C81:C85)</f>
        <v>215550.45083333331</v>
      </c>
      <c r="D86" s="156">
        <f>SUM(D81:D85)</f>
        <v>86.765064941163843</v>
      </c>
      <c r="E86" s="156">
        <f>SUM(E81:E85)</f>
        <v>4025.8990132700014</v>
      </c>
      <c r="F86" s="156">
        <f>F81+F82+F83+F84+F85</f>
        <v>12.244218410188571</v>
      </c>
      <c r="G86" s="111"/>
    </row>
    <row r="87" spans="1:7" ht="18.75" customHeight="1" x14ac:dyDescent="0.3">
      <c r="A87" s="120"/>
      <c r="B87" s="27"/>
      <c r="C87" s="92"/>
      <c r="D87" s="120"/>
      <c r="E87" s="92"/>
      <c r="F87" s="92"/>
      <c r="G87" s="127"/>
    </row>
    <row r="88" spans="1:7" ht="15.75" customHeight="1" x14ac:dyDescent="0.3">
      <c r="A88" s="284" t="s">
        <v>112</v>
      </c>
      <c r="B88" s="284"/>
      <c r="C88" s="284"/>
      <c r="D88" s="284"/>
      <c r="E88" s="284"/>
      <c r="F88" s="78"/>
      <c r="G88" s="127"/>
    </row>
    <row r="89" spans="1:7" ht="18.75" x14ac:dyDescent="0.3">
      <c r="A89" s="175">
        <v>1</v>
      </c>
      <c r="B89" s="323" t="s">
        <v>105</v>
      </c>
      <c r="C89" s="323"/>
      <c r="D89" s="324"/>
      <c r="E89" s="148">
        <v>1170200</v>
      </c>
      <c r="F89" s="183"/>
      <c r="G89" s="127"/>
    </row>
    <row r="90" spans="1:7" ht="18.75" x14ac:dyDescent="0.3">
      <c r="A90" s="175">
        <v>2</v>
      </c>
      <c r="B90" s="323" t="s">
        <v>106</v>
      </c>
      <c r="C90" s="323"/>
      <c r="D90" s="324"/>
      <c r="E90" s="148">
        <f>B86</f>
        <v>2586605.4099999997</v>
      </c>
      <c r="F90" s="184"/>
      <c r="G90" s="127"/>
    </row>
    <row r="91" spans="1:7" ht="15" customHeight="1" x14ac:dyDescent="0.3">
      <c r="A91" s="175">
        <v>3</v>
      </c>
      <c r="B91" s="323" t="s">
        <v>29</v>
      </c>
      <c r="C91" s="323"/>
      <c r="D91" s="324"/>
      <c r="E91" s="148">
        <v>0</v>
      </c>
      <c r="F91" s="183"/>
      <c r="G91" s="127"/>
    </row>
    <row r="92" spans="1:7" ht="15" customHeight="1" x14ac:dyDescent="0.3">
      <c r="A92" s="175">
        <v>4</v>
      </c>
      <c r="B92" s="330" t="s">
        <v>107</v>
      </c>
      <c r="C92" s="331"/>
      <c r="D92" s="331"/>
      <c r="E92" s="148">
        <v>24536000</v>
      </c>
      <c r="F92" s="183"/>
      <c r="G92" s="127"/>
    </row>
    <row r="93" spans="1:7" ht="18.75" customHeight="1" x14ac:dyDescent="0.3">
      <c r="A93" s="175">
        <v>5</v>
      </c>
      <c r="B93" s="323" t="s">
        <v>60</v>
      </c>
      <c r="C93" s="323"/>
      <c r="D93" s="324"/>
      <c r="E93" s="148">
        <f>SUM(E89+E90+E91)/E92</f>
        <v>0.15311401247147047</v>
      </c>
      <c r="F93" s="183"/>
      <c r="G93" s="127"/>
    </row>
    <row r="94" spans="1:7" ht="32.25" customHeight="1" x14ac:dyDescent="0.3">
      <c r="A94" s="325">
        <v>6</v>
      </c>
      <c r="B94" s="323" t="s">
        <v>61</v>
      </c>
      <c r="C94" s="323"/>
      <c r="D94" s="324"/>
      <c r="E94" s="148">
        <f>F11</f>
        <v>241.84142131979698</v>
      </c>
      <c r="F94" s="183"/>
      <c r="G94" s="127"/>
    </row>
    <row r="95" spans="1:7" ht="19.5" hidden="1" customHeight="1" x14ac:dyDescent="0.3">
      <c r="A95" s="325"/>
      <c r="B95" s="323"/>
      <c r="C95" s="323"/>
      <c r="D95" s="324"/>
      <c r="E95" s="149"/>
      <c r="F95" s="183"/>
      <c r="G95" s="127"/>
    </row>
    <row r="96" spans="1:7" ht="21.75" customHeight="1" x14ac:dyDescent="0.3">
      <c r="A96" s="194">
        <v>7</v>
      </c>
      <c r="B96" s="326" t="s">
        <v>62</v>
      </c>
      <c r="C96" s="326"/>
      <c r="D96" s="327"/>
      <c r="E96" s="150">
        <f>E94*E93</f>
        <v>37.029310400077541</v>
      </c>
      <c r="F96" s="183"/>
      <c r="G96" s="127"/>
    </row>
    <row r="97" spans="1:7" ht="14.25" customHeight="1" x14ac:dyDescent="0.3">
      <c r="A97" s="36"/>
      <c r="B97" s="289"/>
      <c r="C97" s="289"/>
      <c r="D97" s="289"/>
      <c r="E97" s="21"/>
      <c r="F97" s="133"/>
      <c r="G97" s="127"/>
    </row>
    <row r="98" spans="1:7" ht="16.5" customHeight="1" x14ac:dyDescent="0.3">
      <c r="A98" s="284" t="s">
        <v>271</v>
      </c>
      <c r="B98" s="284"/>
      <c r="C98" s="284"/>
      <c r="D98" s="284"/>
      <c r="E98" s="27"/>
      <c r="F98" s="79"/>
      <c r="G98" s="127"/>
    </row>
    <row r="99" spans="1:7" ht="21.75" customHeight="1" x14ac:dyDescent="0.3">
      <c r="A99" s="139" t="s">
        <v>17</v>
      </c>
      <c r="B99" s="139" t="s">
        <v>64</v>
      </c>
      <c r="C99" s="328" t="s">
        <v>65</v>
      </c>
      <c r="D99" s="329"/>
      <c r="E99" s="81"/>
      <c r="F99" s="80"/>
      <c r="G99" s="127"/>
    </row>
    <row r="100" spans="1:7" ht="30" x14ac:dyDescent="0.3">
      <c r="A100" s="139">
        <v>1</v>
      </c>
      <c r="B100" s="173" t="s">
        <v>66</v>
      </c>
      <c r="C100" s="319">
        <f>F11</f>
        <v>241.84142131979698</v>
      </c>
      <c r="D100" s="320"/>
      <c r="E100" s="93"/>
      <c r="F100" s="81"/>
      <c r="G100" s="127"/>
    </row>
    <row r="101" spans="1:7" ht="18.75" x14ac:dyDescent="0.3">
      <c r="A101" s="139">
        <v>2</v>
      </c>
      <c r="B101" s="169" t="s">
        <v>67</v>
      </c>
      <c r="C101" s="319">
        <f>C100*30.2/100</f>
        <v>73.036109238578689</v>
      </c>
      <c r="D101" s="320"/>
      <c r="E101" s="93"/>
      <c r="F101" s="27"/>
      <c r="G101" s="127"/>
    </row>
    <row r="102" spans="1:7" ht="18.75" x14ac:dyDescent="0.3">
      <c r="A102" s="139">
        <v>3</v>
      </c>
      <c r="B102" s="169" t="s">
        <v>68</v>
      </c>
      <c r="C102" s="319">
        <f>G35+G61</f>
        <v>1328.2869444444443</v>
      </c>
      <c r="D102" s="320"/>
      <c r="E102" s="93"/>
      <c r="F102" s="36"/>
      <c r="G102" s="127"/>
    </row>
    <row r="103" spans="1:7" ht="30" x14ac:dyDescent="0.3">
      <c r="A103" s="139">
        <v>4</v>
      </c>
      <c r="B103" s="173" t="s">
        <v>69</v>
      </c>
      <c r="C103" s="319">
        <v>0</v>
      </c>
      <c r="D103" s="320"/>
      <c r="E103" s="93"/>
      <c r="F103" s="36"/>
      <c r="G103" s="127"/>
    </row>
    <row r="104" spans="1:7" ht="18.75" x14ac:dyDescent="0.3">
      <c r="A104" s="139">
        <v>5</v>
      </c>
      <c r="B104" s="169" t="s">
        <v>70</v>
      </c>
      <c r="C104" s="319">
        <v>0</v>
      </c>
      <c r="D104" s="320"/>
      <c r="E104" s="93"/>
      <c r="F104" s="36"/>
      <c r="G104" s="127"/>
    </row>
    <row r="105" spans="1:7" ht="30.75" customHeight="1" x14ac:dyDescent="0.3">
      <c r="A105" s="139">
        <v>6</v>
      </c>
      <c r="B105" s="159" t="s">
        <v>276</v>
      </c>
      <c r="C105" s="319">
        <f>F86</f>
        <v>12.244218410188571</v>
      </c>
      <c r="D105" s="320"/>
      <c r="E105" s="93"/>
      <c r="F105" s="36"/>
      <c r="G105" s="127"/>
    </row>
    <row r="106" spans="1:7" ht="19.5" customHeight="1" x14ac:dyDescent="0.3">
      <c r="A106" s="139">
        <v>7</v>
      </c>
      <c r="B106" s="169" t="s">
        <v>30</v>
      </c>
      <c r="C106" s="319">
        <f>E96</f>
        <v>37.029310400077541</v>
      </c>
      <c r="D106" s="320"/>
      <c r="E106" s="93"/>
      <c r="F106" s="133"/>
      <c r="G106" s="127"/>
    </row>
    <row r="107" spans="1:7" ht="18.75" x14ac:dyDescent="0.3">
      <c r="A107" s="139">
        <v>8</v>
      </c>
      <c r="B107" s="169" t="s">
        <v>72</v>
      </c>
      <c r="C107" s="319">
        <f>SUM(C100:C106)</f>
        <v>1692.438003813086</v>
      </c>
      <c r="D107" s="320"/>
      <c r="E107" s="93"/>
      <c r="F107" s="133"/>
      <c r="G107" s="127"/>
    </row>
    <row r="108" spans="1:7" ht="15.75" x14ac:dyDescent="0.25">
      <c r="A108" s="139">
        <v>9</v>
      </c>
      <c r="B108" s="169" t="s">
        <v>73</v>
      </c>
      <c r="C108" s="319">
        <v>7.56</v>
      </c>
      <c r="D108" s="320"/>
      <c r="E108" s="93">
        <f>C108/C107%</f>
        <v>0.4466928763693096</v>
      </c>
      <c r="F108" s="112" t="s">
        <v>75</v>
      </c>
      <c r="G108" s="136"/>
    </row>
    <row r="109" spans="1:7" ht="18.75" x14ac:dyDescent="0.3">
      <c r="A109" s="139">
        <v>10</v>
      </c>
      <c r="B109" s="169" t="s">
        <v>76</v>
      </c>
      <c r="C109" s="319">
        <v>1</v>
      </c>
      <c r="D109" s="320"/>
      <c r="E109" s="93"/>
      <c r="F109" s="133"/>
      <c r="G109" s="127"/>
    </row>
    <row r="110" spans="1:7" ht="30" x14ac:dyDescent="0.3">
      <c r="A110" s="139">
        <v>11</v>
      </c>
      <c r="B110" s="173" t="s">
        <v>289</v>
      </c>
      <c r="C110" s="319">
        <f>(C107+C108)/C109</f>
        <v>1699.9980038130859</v>
      </c>
      <c r="D110" s="320"/>
      <c r="E110" s="94">
        <f>C110/5</f>
        <v>339.99960076261721</v>
      </c>
      <c r="F110" s="133"/>
      <c r="G110" s="127"/>
    </row>
    <row r="111" spans="1:7" ht="18.75" x14ac:dyDescent="0.3">
      <c r="A111" s="139">
        <v>12</v>
      </c>
      <c r="B111" s="169" t="s">
        <v>291</v>
      </c>
      <c r="C111" s="321">
        <f>C110/5</f>
        <v>339.99960076261721</v>
      </c>
      <c r="D111" s="322"/>
      <c r="E111" s="97"/>
      <c r="F111" s="133"/>
      <c r="G111" s="127"/>
    </row>
    <row r="112" spans="1:7" ht="18.75" x14ac:dyDescent="0.3">
      <c r="A112" s="139">
        <v>13</v>
      </c>
      <c r="B112" s="157" t="s">
        <v>290</v>
      </c>
      <c r="C112" s="321">
        <f>C111*8</f>
        <v>2719.9968061009376</v>
      </c>
      <c r="D112" s="322"/>
      <c r="E112" s="137"/>
      <c r="F112" s="133"/>
      <c r="G112" s="127"/>
    </row>
    <row r="113" spans="1:7" ht="18.75" x14ac:dyDescent="0.3">
      <c r="A113" s="130"/>
      <c r="B113" s="130"/>
      <c r="C113" s="130"/>
      <c r="D113" s="130"/>
      <c r="E113" s="130"/>
      <c r="F113" s="133"/>
      <c r="G113" s="127"/>
    </row>
    <row r="114" spans="1:7" x14ac:dyDescent="0.25">
      <c r="A114" s="46"/>
      <c r="B114" s="46"/>
      <c r="C114" s="46"/>
      <c r="D114" s="46"/>
      <c r="E114" s="46"/>
      <c r="F114" s="45"/>
      <c r="G114" s="126"/>
    </row>
    <row r="115" spans="1:7" x14ac:dyDescent="0.25">
      <c r="A115" s="46"/>
      <c r="B115" s="46"/>
      <c r="C115" s="46"/>
      <c r="D115" s="46"/>
      <c r="E115" s="46"/>
      <c r="F115" s="45"/>
      <c r="G115" s="126"/>
    </row>
    <row r="116" spans="1:7" x14ac:dyDescent="0.25">
      <c r="A116" s="46"/>
      <c r="B116" s="46"/>
      <c r="C116" s="46"/>
      <c r="D116" s="46"/>
      <c r="E116" s="46"/>
      <c r="F116" s="45"/>
      <c r="G116" s="126"/>
    </row>
    <row r="117" spans="1:7" x14ac:dyDescent="0.25">
      <c r="A117" s="46"/>
      <c r="B117" s="46"/>
      <c r="C117" s="46"/>
      <c r="D117" s="46"/>
      <c r="E117" s="46"/>
      <c r="F117" s="45"/>
      <c r="G117" s="126"/>
    </row>
    <row r="118" spans="1:7" x14ac:dyDescent="0.25">
      <c r="A118" s="46"/>
      <c r="B118" s="46"/>
      <c r="C118" s="46"/>
      <c r="D118" s="46"/>
      <c r="E118" s="46"/>
      <c r="F118" s="45"/>
      <c r="G118" s="126"/>
    </row>
    <row r="119" spans="1:7" x14ac:dyDescent="0.25">
      <c r="A119" s="46"/>
      <c r="B119" s="46"/>
      <c r="C119" s="46"/>
      <c r="D119" s="46"/>
      <c r="E119" s="46"/>
      <c r="F119" s="45"/>
      <c r="G119" s="126"/>
    </row>
    <row r="120" spans="1:7" x14ac:dyDescent="0.25">
      <c r="A120" s="46"/>
      <c r="B120" s="46"/>
      <c r="C120" s="46"/>
      <c r="D120" s="46"/>
      <c r="E120" s="46"/>
      <c r="F120" s="45"/>
      <c r="G120" s="126"/>
    </row>
    <row r="121" spans="1:7" x14ac:dyDescent="0.25">
      <c r="A121" s="46"/>
      <c r="B121" s="46"/>
      <c r="C121" s="46"/>
      <c r="D121" s="46"/>
      <c r="E121" s="46"/>
      <c r="F121" s="45"/>
      <c r="G121" s="126"/>
    </row>
    <row r="122" spans="1:7" x14ac:dyDescent="0.25">
      <c r="A122" s="46"/>
      <c r="B122" s="46"/>
      <c r="C122" s="46"/>
      <c r="D122" s="46"/>
      <c r="E122" s="46"/>
      <c r="F122" s="45"/>
      <c r="G122" s="126"/>
    </row>
    <row r="123" spans="1:7" x14ac:dyDescent="0.25">
      <c r="A123" s="46"/>
      <c r="B123" s="46"/>
      <c r="C123" s="46"/>
      <c r="D123" s="46"/>
      <c r="E123" s="46"/>
      <c r="F123" s="45"/>
      <c r="G123" s="126"/>
    </row>
    <row r="124" spans="1:7" x14ac:dyDescent="0.25">
      <c r="A124" s="46"/>
      <c r="B124" s="46"/>
      <c r="C124" s="46"/>
      <c r="D124" s="46"/>
      <c r="E124" s="46"/>
      <c r="F124" s="45"/>
      <c r="G124" s="126"/>
    </row>
    <row r="125" spans="1:7" x14ac:dyDescent="0.25">
      <c r="A125" s="46"/>
      <c r="B125" s="46"/>
      <c r="C125" s="46"/>
      <c r="D125" s="46"/>
      <c r="E125" s="46"/>
      <c r="F125" s="45"/>
      <c r="G125" s="126"/>
    </row>
    <row r="126" spans="1:7" x14ac:dyDescent="0.25">
      <c r="A126" s="46"/>
      <c r="B126" s="46"/>
      <c r="C126" s="46"/>
      <c r="D126" s="46"/>
      <c r="E126" s="46"/>
      <c r="F126" s="45"/>
      <c r="G126" s="126"/>
    </row>
    <row r="127" spans="1:7" x14ac:dyDescent="0.25">
      <c r="A127" s="46"/>
      <c r="B127" s="46"/>
      <c r="C127" s="46"/>
      <c r="D127" s="46"/>
      <c r="E127" s="46"/>
      <c r="F127" s="45"/>
      <c r="G127" s="126"/>
    </row>
    <row r="128" spans="1:7" x14ac:dyDescent="0.25">
      <c r="A128" s="46"/>
      <c r="B128" s="46"/>
      <c r="C128" s="46"/>
      <c r="D128" s="46"/>
      <c r="E128" s="46"/>
      <c r="F128" s="45"/>
      <c r="G128" s="126"/>
    </row>
    <row r="129" spans="1:7" x14ac:dyDescent="0.25">
      <c r="A129" s="46"/>
      <c r="B129" s="46"/>
      <c r="C129" s="46"/>
      <c r="D129" s="46"/>
      <c r="E129" s="46"/>
      <c r="F129" s="45"/>
      <c r="G129" s="126"/>
    </row>
    <row r="130" spans="1:7" x14ac:dyDescent="0.25">
      <c r="A130" s="46"/>
      <c r="B130" s="46"/>
      <c r="C130" s="46"/>
      <c r="D130" s="46"/>
      <c r="E130" s="46"/>
      <c r="F130" s="45"/>
      <c r="G130" s="126"/>
    </row>
    <row r="131" spans="1:7" x14ac:dyDescent="0.25">
      <c r="A131" s="46"/>
      <c r="B131" s="46"/>
      <c r="C131" s="46"/>
      <c r="D131" s="46"/>
      <c r="E131" s="46"/>
      <c r="F131" s="45"/>
      <c r="G131" s="126"/>
    </row>
    <row r="132" spans="1:7" x14ac:dyDescent="0.25">
      <c r="A132" s="46"/>
      <c r="B132" s="46"/>
      <c r="C132" s="46"/>
      <c r="D132" s="46"/>
      <c r="E132" s="46"/>
      <c r="F132" s="45"/>
      <c r="G132" s="126"/>
    </row>
    <row r="133" spans="1:7" x14ac:dyDescent="0.25">
      <c r="A133" s="46"/>
      <c r="B133" s="46"/>
      <c r="C133" s="46"/>
      <c r="D133" s="46"/>
      <c r="E133" s="46"/>
      <c r="F133" s="45"/>
      <c r="G133" s="126"/>
    </row>
    <row r="134" spans="1:7" x14ac:dyDescent="0.25">
      <c r="A134" s="46"/>
      <c r="B134" s="46"/>
      <c r="C134" s="46"/>
      <c r="D134" s="46"/>
      <c r="E134" s="46"/>
      <c r="F134" s="45"/>
      <c r="G134" s="126"/>
    </row>
    <row r="135" spans="1:7" x14ac:dyDescent="0.25">
      <c r="A135" s="46"/>
      <c r="B135" s="46"/>
      <c r="C135" s="46"/>
      <c r="D135" s="46"/>
      <c r="E135" s="46"/>
      <c r="F135" s="45"/>
      <c r="G135" s="126"/>
    </row>
    <row r="136" spans="1:7" x14ac:dyDescent="0.25">
      <c r="A136" s="46"/>
      <c r="B136" s="46"/>
      <c r="C136" s="46"/>
      <c r="D136" s="46"/>
      <c r="E136" s="46"/>
      <c r="F136" s="45"/>
      <c r="G136" s="126"/>
    </row>
    <row r="137" spans="1:7" x14ac:dyDescent="0.25">
      <c r="A137" s="46"/>
      <c r="B137" s="46"/>
      <c r="C137" s="46"/>
      <c r="D137" s="46"/>
      <c r="E137" s="46"/>
      <c r="F137" s="45"/>
      <c r="G137" s="126"/>
    </row>
    <row r="138" spans="1:7" x14ac:dyDescent="0.25">
      <c r="A138" s="46"/>
      <c r="B138" s="46"/>
      <c r="C138" s="46"/>
      <c r="D138" s="46"/>
      <c r="E138" s="46"/>
      <c r="F138" s="45"/>
      <c r="G138" s="126"/>
    </row>
    <row r="139" spans="1:7" x14ac:dyDescent="0.25">
      <c r="A139" s="46"/>
      <c r="B139" s="46"/>
      <c r="C139" s="46"/>
      <c r="D139" s="46"/>
      <c r="E139" s="46"/>
      <c r="F139" s="45"/>
      <c r="G139" s="126"/>
    </row>
    <row r="140" spans="1:7" x14ac:dyDescent="0.25">
      <c r="A140" s="46"/>
      <c r="B140" s="46"/>
      <c r="C140" s="46"/>
      <c r="D140" s="46"/>
      <c r="E140" s="46"/>
      <c r="F140" s="45"/>
      <c r="G140" s="126"/>
    </row>
    <row r="141" spans="1:7" x14ac:dyDescent="0.25">
      <c r="A141" s="46"/>
      <c r="B141" s="46"/>
      <c r="C141" s="46"/>
      <c r="D141" s="46"/>
      <c r="E141" s="46"/>
      <c r="F141" s="45"/>
      <c r="G141" s="126"/>
    </row>
    <row r="142" spans="1:7" x14ac:dyDescent="0.25">
      <c r="A142" s="46"/>
      <c r="B142" s="46"/>
      <c r="C142" s="46"/>
      <c r="D142" s="46"/>
      <c r="E142" s="46"/>
      <c r="F142" s="45"/>
      <c r="G142" s="126"/>
    </row>
    <row r="143" spans="1:7" x14ac:dyDescent="0.25">
      <c r="A143" s="46"/>
      <c r="B143" s="46"/>
      <c r="C143" s="46"/>
      <c r="D143" s="46"/>
      <c r="E143" s="46"/>
      <c r="F143" s="45"/>
      <c r="G143" s="126"/>
    </row>
    <row r="144" spans="1:7" x14ac:dyDescent="0.25">
      <c r="A144" s="46"/>
      <c r="B144" s="46"/>
      <c r="C144" s="46"/>
      <c r="D144" s="46"/>
      <c r="E144" s="46"/>
      <c r="F144" s="45"/>
      <c r="G144" s="126"/>
    </row>
    <row r="145" spans="1:7" x14ac:dyDescent="0.25">
      <c r="A145" s="46"/>
      <c r="B145" s="46"/>
      <c r="C145" s="46"/>
      <c r="D145" s="46"/>
      <c r="E145" s="46"/>
      <c r="F145" s="45"/>
      <c r="G145" s="126"/>
    </row>
    <row r="146" spans="1:7" x14ac:dyDescent="0.25">
      <c r="A146" s="46"/>
      <c r="B146" s="46"/>
      <c r="C146" s="46"/>
      <c r="D146" s="46"/>
      <c r="E146" s="46"/>
      <c r="F146" s="45"/>
      <c r="G146" s="126"/>
    </row>
    <row r="147" spans="1:7" x14ac:dyDescent="0.25">
      <c r="A147" s="46"/>
      <c r="B147" s="46"/>
      <c r="C147" s="46"/>
      <c r="D147" s="46"/>
      <c r="E147" s="46"/>
      <c r="F147" s="45"/>
      <c r="G147" s="126"/>
    </row>
    <row r="148" spans="1:7" x14ac:dyDescent="0.25">
      <c r="A148" s="46"/>
      <c r="B148" s="46"/>
      <c r="C148" s="46"/>
      <c r="D148" s="46"/>
      <c r="E148" s="46"/>
      <c r="F148" s="45"/>
      <c r="G148" s="126"/>
    </row>
    <row r="149" spans="1:7" x14ac:dyDescent="0.25">
      <c r="A149" s="46"/>
      <c r="B149" s="46"/>
      <c r="C149" s="46"/>
      <c r="D149" s="46"/>
      <c r="E149" s="46"/>
      <c r="F149" s="45"/>
      <c r="G149" s="126"/>
    </row>
    <row r="150" spans="1:7" x14ac:dyDescent="0.25">
      <c r="A150" s="46"/>
      <c r="B150" s="46"/>
      <c r="C150" s="46"/>
      <c r="D150" s="46"/>
      <c r="E150" s="46"/>
      <c r="F150" s="45"/>
      <c r="G150" s="126"/>
    </row>
    <row r="151" spans="1:7" x14ac:dyDescent="0.25">
      <c r="A151" s="46"/>
      <c r="B151" s="46"/>
      <c r="C151" s="46"/>
      <c r="D151" s="46"/>
      <c r="E151" s="46"/>
      <c r="F151" s="45"/>
      <c r="G151" s="126"/>
    </row>
    <row r="152" spans="1:7" x14ac:dyDescent="0.25">
      <c r="A152" s="46"/>
      <c r="B152" s="46"/>
      <c r="C152" s="46"/>
      <c r="D152" s="46"/>
      <c r="E152" s="46"/>
      <c r="F152" s="45"/>
      <c r="G152" s="126"/>
    </row>
    <row r="153" spans="1:7" x14ac:dyDescent="0.25">
      <c r="A153" s="46"/>
      <c r="B153" s="46"/>
      <c r="C153" s="46"/>
      <c r="D153" s="46"/>
      <c r="E153" s="46"/>
      <c r="F153" s="45"/>
      <c r="G153" s="126"/>
    </row>
    <row r="154" spans="1:7" x14ac:dyDescent="0.25">
      <c r="A154" s="46"/>
      <c r="B154" s="46"/>
      <c r="C154" s="46"/>
      <c r="D154" s="46"/>
      <c r="E154" s="46"/>
      <c r="F154" s="45"/>
      <c r="G154" s="126"/>
    </row>
    <row r="155" spans="1:7" x14ac:dyDescent="0.25">
      <c r="A155" s="46"/>
      <c r="B155" s="46"/>
      <c r="C155" s="46"/>
      <c r="D155" s="46"/>
      <c r="E155" s="46"/>
      <c r="F155" s="45"/>
      <c r="G155" s="126"/>
    </row>
    <row r="156" spans="1:7" x14ac:dyDescent="0.25">
      <c r="A156" s="46"/>
      <c r="B156" s="46"/>
      <c r="C156" s="46"/>
      <c r="D156" s="46"/>
      <c r="E156" s="46"/>
      <c r="F156" s="45"/>
      <c r="G156" s="126"/>
    </row>
    <row r="157" spans="1:7" x14ac:dyDescent="0.25">
      <c r="A157" s="46"/>
      <c r="B157" s="46"/>
      <c r="C157" s="46"/>
      <c r="D157" s="46"/>
      <c r="E157" s="46"/>
      <c r="F157" s="45"/>
      <c r="G157" s="126"/>
    </row>
    <row r="158" spans="1:7" x14ac:dyDescent="0.25">
      <c r="A158" s="46"/>
      <c r="B158" s="46"/>
      <c r="C158" s="46"/>
      <c r="D158" s="46"/>
      <c r="E158" s="46"/>
      <c r="F158" s="45"/>
      <c r="G158" s="126"/>
    </row>
    <row r="159" spans="1:7" x14ac:dyDescent="0.25">
      <c r="A159" s="46"/>
      <c r="B159" s="46"/>
      <c r="C159" s="46"/>
      <c r="D159" s="46"/>
      <c r="E159" s="46"/>
      <c r="F159" s="45"/>
      <c r="G159" s="126"/>
    </row>
    <row r="160" spans="1:7" x14ac:dyDescent="0.25">
      <c r="A160" s="46"/>
      <c r="B160" s="46"/>
      <c r="C160" s="46"/>
      <c r="D160" s="46"/>
      <c r="E160" s="46"/>
      <c r="F160" s="45"/>
      <c r="G160" s="126"/>
    </row>
    <row r="161" spans="1:7" x14ac:dyDescent="0.25">
      <c r="A161" s="46"/>
      <c r="B161" s="46"/>
      <c r="C161" s="46"/>
      <c r="D161" s="46"/>
      <c r="E161" s="46"/>
      <c r="F161" s="45"/>
      <c r="G161" s="126"/>
    </row>
    <row r="162" spans="1:7" x14ac:dyDescent="0.25">
      <c r="A162" s="46"/>
      <c r="B162" s="46"/>
      <c r="C162" s="46"/>
      <c r="D162" s="46"/>
      <c r="E162" s="46"/>
      <c r="F162" s="45"/>
      <c r="G162" s="126"/>
    </row>
    <row r="163" spans="1:7" x14ac:dyDescent="0.25">
      <c r="A163" s="46"/>
      <c r="B163" s="46"/>
      <c r="C163" s="46"/>
      <c r="D163" s="46"/>
      <c r="E163" s="46"/>
      <c r="F163" s="45"/>
      <c r="G163" s="126"/>
    </row>
    <row r="164" spans="1:7" x14ac:dyDescent="0.25">
      <c r="A164" s="46"/>
      <c r="B164" s="46"/>
      <c r="C164" s="46"/>
      <c r="D164" s="46"/>
      <c r="E164" s="46"/>
      <c r="F164" s="45"/>
      <c r="G164" s="126"/>
    </row>
    <row r="165" spans="1:7" x14ac:dyDescent="0.25">
      <c r="A165" s="46"/>
      <c r="B165" s="46"/>
      <c r="C165" s="46"/>
      <c r="D165" s="46"/>
      <c r="E165" s="46"/>
      <c r="F165" s="45"/>
      <c r="G165" s="126"/>
    </row>
    <row r="166" spans="1:7" x14ac:dyDescent="0.25">
      <c r="A166" s="46"/>
      <c r="B166" s="46"/>
      <c r="C166" s="46"/>
      <c r="D166" s="46"/>
      <c r="E166" s="46"/>
      <c r="F166" s="45"/>
      <c r="G166" s="126"/>
    </row>
    <row r="167" spans="1:7" x14ac:dyDescent="0.25">
      <c r="A167" s="46"/>
      <c r="B167" s="46"/>
      <c r="C167" s="46"/>
      <c r="D167" s="46"/>
      <c r="E167" s="46"/>
      <c r="F167" s="45"/>
      <c r="G167" s="126"/>
    </row>
    <row r="168" spans="1:7" x14ac:dyDescent="0.25">
      <c r="A168" s="46"/>
      <c r="B168" s="46"/>
      <c r="C168" s="46"/>
      <c r="D168" s="46"/>
      <c r="E168" s="46"/>
      <c r="F168" s="45"/>
      <c r="G168" s="126"/>
    </row>
    <row r="169" spans="1:7" x14ac:dyDescent="0.25">
      <c r="A169" s="46"/>
      <c r="B169" s="46"/>
      <c r="C169" s="46"/>
      <c r="D169" s="46"/>
      <c r="E169" s="46"/>
      <c r="F169" s="45"/>
      <c r="G169" s="126"/>
    </row>
    <row r="170" spans="1:7" x14ac:dyDescent="0.25">
      <c r="A170" s="46"/>
      <c r="B170" s="46"/>
      <c r="C170" s="46"/>
      <c r="D170" s="46"/>
      <c r="E170" s="46"/>
      <c r="F170" s="45"/>
      <c r="G170" s="126"/>
    </row>
    <row r="171" spans="1:7" x14ac:dyDescent="0.25">
      <c r="A171" s="46"/>
      <c r="B171" s="46"/>
      <c r="C171" s="46"/>
      <c r="D171" s="46"/>
      <c r="E171" s="46"/>
      <c r="F171" s="45"/>
      <c r="G171" s="126"/>
    </row>
    <row r="172" spans="1:7" x14ac:dyDescent="0.25">
      <c r="A172" s="46"/>
      <c r="B172" s="46"/>
      <c r="C172" s="46"/>
      <c r="D172" s="46"/>
      <c r="E172" s="46"/>
      <c r="F172" s="45"/>
      <c r="G172" s="126"/>
    </row>
    <row r="173" spans="1:7" x14ac:dyDescent="0.25">
      <c r="A173" s="46"/>
      <c r="B173" s="46"/>
      <c r="C173" s="46"/>
      <c r="D173" s="46"/>
      <c r="E173" s="46"/>
      <c r="F173" s="45"/>
      <c r="G173" s="126"/>
    </row>
    <row r="174" spans="1:7" x14ac:dyDescent="0.25">
      <c r="A174" s="46"/>
      <c r="B174" s="46"/>
      <c r="C174" s="46"/>
      <c r="D174" s="46"/>
      <c r="E174" s="46"/>
      <c r="F174" s="45"/>
      <c r="G174" s="126"/>
    </row>
    <row r="175" spans="1:7" x14ac:dyDescent="0.25">
      <c r="A175" s="46"/>
      <c r="B175" s="46"/>
      <c r="C175" s="46"/>
      <c r="D175" s="46"/>
      <c r="E175" s="46"/>
      <c r="F175" s="45"/>
      <c r="G175" s="126"/>
    </row>
    <row r="176" spans="1:7" x14ac:dyDescent="0.25">
      <c r="A176" s="46"/>
      <c r="B176" s="46"/>
      <c r="C176" s="46"/>
      <c r="D176" s="46"/>
      <c r="E176" s="46"/>
      <c r="F176" s="45"/>
      <c r="G176" s="126"/>
    </row>
    <row r="177" spans="1:7" x14ac:dyDescent="0.25">
      <c r="A177" s="46"/>
      <c r="B177" s="46"/>
      <c r="C177" s="46"/>
      <c r="D177" s="46"/>
      <c r="E177" s="46"/>
      <c r="F177" s="45"/>
      <c r="G177" s="126"/>
    </row>
    <row r="178" spans="1:7" x14ac:dyDescent="0.25">
      <c r="A178" s="46"/>
      <c r="B178" s="46"/>
      <c r="C178" s="46"/>
      <c r="D178" s="46"/>
      <c r="E178" s="46"/>
      <c r="F178" s="45"/>
      <c r="G178" s="126"/>
    </row>
    <row r="179" spans="1:7" x14ac:dyDescent="0.25">
      <c r="A179" s="46"/>
      <c r="B179" s="46"/>
      <c r="C179" s="46"/>
      <c r="D179" s="46"/>
      <c r="E179" s="46"/>
      <c r="F179" s="45"/>
      <c r="G179" s="126"/>
    </row>
    <row r="180" spans="1:7" x14ac:dyDescent="0.25">
      <c r="A180" s="46"/>
      <c r="B180" s="46"/>
      <c r="C180" s="46"/>
      <c r="D180" s="46"/>
      <c r="E180" s="46"/>
      <c r="F180" s="45"/>
      <c r="G180" s="126"/>
    </row>
    <row r="181" spans="1:7" x14ac:dyDescent="0.25">
      <c r="A181" s="46"/>
      <c r="B181" s="46"/>
      <c r="C181" s="46"/>
      <c r="D181" s="46"/>
      <c r="E181" s="46"/>
      <c r="F181" s="45"/>
      <c r="G181" s="126"/>
    </row>
    <row r="182" spans="1:7" x14ac:dyDescent="0.25">
      <c r="A182" s="46"/>
      <c r="B182" s="46"/>
      <c r="C182" s="46"/>
      <c r="D182" s="46"/>
      <c r="E182" s="46"/>
      <c r="F182" s="45"/>
      <c r="G182" s="126"/>
    </row>
    <row r="183" spans="1:7" x14ac:dyDescent="0.25">
      <c r="A183" s="46"/>
      <c r="B183" s="46"/>
      <c r="C183" s="46"/>
      <c r="D183" s="46"/>
      <c r="E183" s="46"/>
      <c r="F183" s="45"/>
      <c r="G183" s="126"/>
    </row>
    <row r="184" spans="1:7" x14ac:dyDescent="0.25">
      <c r="A184" s="46"/>
      <c r="B184" s="46"/>
      <c r="C184" s="46"/>
      <c r="D184" s="46"/>
      <c r="E184" s="46"/>
      <c r="F184" s="45"/>
      <c r="G184" s="126"/>
    </row>
    <row r="185" spans="1:7" x14ac:dyDescent="0.25">
      <c r="A185" s="46"/>
      <c r="B185" s="46"/>
      <c r="C185" s="46"/>
      <c r="D185" s="46"/>
      <c r="E185" s="46"/>
      <c r="F185" s="45"/>
      <c r="G185" s="126"/>
    </row>
    <row r="186" spans="1:7" x14ac:dyDescent="0.25">
      <c r="A186" s="46"/>
      <c r="B186" s="46"/>
      <c r="C186" s="46"/>
      <c r="D186" s="46"/>
      <c r="E186" s="46"/>
      <c r="F186" s="45"/>
      <c r="G186" s="126"/>
    </row>
    <row r="187" spans="1:7" x14ac:dyDescent="0.25">
      <c r="A187" s="46"/>
      <c r="B187" s="46"/>
      <c r="C187" s="46"/>
      <c r="D187" s="46"/>
      <c r="E187" s="46"/>
      <c r="F187" s="45"/>
      <c r="G187" s="126"/>
    </row>
    <row r="188" spans="1:7" x14ac:dyDescent="0.25">
      <c r="A188" s="46"/>
      <c r="B188" s="46"/>
      <c r="C188" s="46"/>
      <c r="D188" s="46"/>
      <c r="E188" s="46"/>
      <c r="F188" s="45"/>
      <c r="G188" s="126"/>
    </row>
    <row r="189" spans="1:7" x14ac:dyDescent="0.25">
      <c r="A189" s="46"/>
      <c r="B189" s="46"/>
      <c r="C189" s="46"/>
      <c r="D189" s="46"/>
      <c r="E189" s="46"/>
      <c r="F189" s="45"/>
      <c r="G189" s="126"/>
    </row>
    <row r="190" spans="1:7" x14ac:dyDescent="0.25">
      <c r="A190" s="46"/>
      <c r="B190" s="46"/>
      <c r="C190" s="46"/>
      <c r="D190" s="46"/>
      <c r="E190" s="46"/>
      <c r="F190" s="45"/>
      <c r="G190" s="126"/>
    </row>
    <row r="191" spans="1:7" x14ac:dyDescent="0.25">
      <c r="A191" s="46"/>
      <c r="B191" s="46"/>
      <c r="C191" s="46"/>
      <c r="D191" s="46"/>
      <c r="E191" s="46"/>
      <c r="F191" s="45"/>
      <c r="G191" s="126"/>
    </row>
    <row r="192" spans="1:7" x14ac:dyDescent="0.25">
      <c r="A192" s="46"/>
      <c r="B192" s="46"/>
      <c r="C192" s="46"/>
      <c r="D192" s="46"/>
      <c r="E192" s="46"/>
      <c r="F192" s="45"/>
      <c r="G192" s="126"/>
    </row>
    <row r="193" spans="1:7" x14ac:dyDescent="0.25">
      <c r="A193" s="46"/>
      <c r="B193" s="46"/>
      <c r="C193" s="46"/>
      <c r="D193" s="46"/>
      <c r="E193" s="46"/>
      <c r="F193" s="45"/>
      <c r="G193" s="126"/>
    </row>
    <row r="194" spans="1:7" x14ac:dyDescent="0.25">
      <c r="A194" s="46"/>
      <c r="B194" s="46"/>
      <c r="C194" s="46"/>
      <c r="D194" s="46"/>
      <c r="E194" s="46"/>
      <c r="F194" s="45"/>
      <c r="G194" s="126"/>
    </row>
    <row r="195" spans="1:7" x14ac:dyDescent="0.25">
      <c r="A195" s="46"/>
      <c r="B195" s="46"/>
      <c r="C195" s="46"/>
      <c r="D195" s="46"/>
      <c r="E195" s="46"/>
      <c r="F195" s="45"/>
      <c r="G195" s="126"/>
    </row>
    <row r="196" spans="1:7" x14ac:dyDescent="0.25">
      <c r="A196" s="46"/>
      <c r="B196" s="46"/>
      <c r="C196" s="46"/>
      <c r="D196" s="46"/>
      <c r="E196" s="46"/>
      <c r="F196" s="45"/>
      <c r="G196" s="126"/>
    </row>
    <row r="197" spans="1:7" x14ac:dyDescent="0.25">
      <c r="A197" s="46"/>
      <c r="B197" s="46"/>
      <c r="C197" s="46"/>
      <c r="D197" s="46"/>
      <c r="E197" s="46"/>
      <c r="F197" s="45"/>
      <c r="G197" s="126"/>
    </row>
    <row r="198" spans="1:7" x14ac:dyDescent="0.25">
      <c r="A198" s="46"/>
      <c r="B198" s="46"/>
      <c r="C198" s="46"/>
      <c r="D198" s="46"/>
      <c r="E198" s="46"/>
      <c r="F198" s="45"/>
      <c r="G198" s="126"/>
    </row>
    <row r="199" spans="1:7" x14ac:dyDescent="0.25">
      <c r="A199" s="46"/>
      <c r="B199" s="46"/>
      <c r="C199" s="46"/>
      <c r="D199" s="46"/>
      <c r="E199" s="46"/>
      <c r="F199" s="45"/>
      <c r="G199" s="126"/>
    </row>
    <row r="200" spans="1:7" x14ac:dyDescent="0.25">
      <c r="A200" s="46"/>
      <c r="B200" s="46"/>
      <c r="C200" s="46"/>
      <c r="D200" s="46"/>
      <c r="E200" s="46"/>
      <c r="F200" s="45"/>
      <c r="G200" s="126"/>
    </row>
    <row r="201" spans="1:7" x14ac:dyDescent="0.25">
      <c r="A201" s="46"/>
      <c r="B201" s="46"/>
      <c r="C201" s="46"/>
      <c r="D201" s="46"/>
      <c r="E201" s="46"/>
      <c r="F201" s="45"/>
      <c r="G201" s="126"/>
    </row>
    <row r="202" spans="1:7" x14ac:dyDescent="0.25">
      <c r="A202" s="46"/>
      <c r="B202" s="46"/>
      <c r="C202" s="46"/>
      <c r="D202" s="46"/>
      <c r="E202" s="46"/>
      <c r="F202" s="45"/>
      <c r="G202" s="126"/>
    </row>
    <row r="203" spans="1:7" x14ac:dyDescent="0.25">
      <c r="A203" s="46"/>
      <c r="B203" s="46"/>
      <c r="C203" s="46"/>
      <c r="D203" s="46"/>
      <c r="E203" s="46"/>
      <c r="F203" s="45"/>
      <c r="G203" s="126"/>
    </row>
    <row r="204" spans="1:7" x14ac:dyDescent="0.25">
      <c r="A204" s="46"/>
      <c r="B204" s="46"/>
      <c r="C204" s="46"/>
      <c r="D204" s="46"/>
      <c r="E204" s="46"/>
      <c r="F204" s="45"/>
      <c r="G204" s="126"/>
    </row>
    <row r="205" spans="1:7" x14ac:dyDescent="0.25">
      <c r="A205" s="46"/>
      <c r="B205" s="46"/>
      <c r="C205" s="46"/>
      <c r="D205" s="46"/>
      <c r="E205" s="46"/>
      <c r="F205" s="45"/>
      <c r="G205" s="126"/>
    </row>
    <row r="206" spans="1:7" x14ac:dyDescent="0.25">
      <c r="A206" s="46"/>
      <c r="B206" s="46"/>
      <c r="C206" s="46"/>
      <c r="D206" s="46"/>
      <c r="E206" s="46"/>
      <c r="F206" s="45"/>
      <c r="G206" s="126"/>
    </row>
    <row r="207" spans="1:7" x14ac:dyDescent="0.25">
      <c r="A207" s="46"/>
      <c r="B207" s="46"/>
      <c r="C207" s="46"/>
      <c r="D207" s="46"/>
      <c r="E207" s="46"/>
      <c r="F207" s="45"/>
      <c r="G207" s="126"/>
    </row>
    <row r="208" spans="1:7" x14ac:dyDescent="0.25">
      <c r="A208" s="46"/>
      <c r="B208" s="46"/>
      <c r="C208" s="46"/>
      <c r="D208" s="46"/>
      <c r="E208" s="46"/>
      <c r="F208" s="45"/>
      <c r="G208" s="126"/>
    </row>
    <row r="209" spans="1:7" x14ac:dyDescent="0.25">
      <c r="A209" s="46"/>
      <c r="B209" s="46"/>
      <c r="C209" s="46"/>
      <c r="D209" s="46"/>
      <c r="E209" s="46"/>
      <c r="F209" s="45"/>
      <c r="G209" s="126"/>
    </row>
    <row r="210" spans="1:7" x14ac:dyDescent="0.25">
      <c r="A210" s="46"/>
      <c r="B210" s="46"/>
      <c r="C210" s="46"/>
      <c r="D210" s="46"/>
      <c r="E210" s="46"/>
      <c r="F210" s="45"/>
      <c r="G210" s="126"/>
    </row>
    <row r="211" spans="1:7" x14ac:dyDescent="0.25">
      <c r="A211" s="46"/>
      <c r="B211" s="46"/>
      <c r="C211" s="46"/>
      <c r="D211" s="46"/>
      <c r="E211" s="46"/>
      <c r="F211" s="45"/>
      <c r="G211" s="126"/>
    </row>
    <row r="212" spans="1:7" x14ac:dyDescent="0.25">
      <c r="A212" s="46"/>
      <c r="B212" s="46"/>
      <c r="C212" s="46"/>
      <c r="D212" s="46"/>
      <c r="E212" s="46"/>
      <c r="F212" s="45"/>
      <c r="G212" s="126"/>
    </row>
    <row r="213" spans="1:7" x14ac:dyDescent="0.25">
      <c r="A213" s="46"/>
      <c r="B213" s="46"/>
      <c r="C213" s="46"/>
      <c r="D213" s="46"/>
      <c r="E213" s="46"/>
      <c r="F213" s="45"/>
      <c r="G213" s="126"/>
    </row>
    <row r="214" spans="1:7" x14ac:dyDescent="0.25">
      <c r="A214" s="46"/>
      <c r="B214" s="46"/>
      <c r="C214" s="46"/>
      <c r="D214" s="46"/>
      <c r="E214" s="46"/>
      <c r="F214" s="45"/>
      <c r="G214" s="126"/>
    </row>
    <row r="215" spans="1:7" x14ac:dyDescent="0.25">
      <c r="A215" s="46"/>
      <c r="B215" s="46"/>
      <c r="C215" s="46"/>
      <c r="D215" s="46"/>
      <c r="E215" s="46"/>
      <c r="F215" s="45"/>
      <c r="G215" s="126"/>
    </row>
    <row r="216" spans="1:7" x14ac:dyDescent="0.25">
      <c r="A216" s="46"/>
      <c r="B216" s="46"/>
      <c r="C216" s="46"/>
      <c r="D216" s="46"/>
      <c r="E216" s="46"/>
      <c r="F216" s="45"/>
      <c r="G216" s="126"/>
    </row>
    <row r="217" spans="1:7" x14ac:dyDescent="0.25">
      <c r="A217" s="46"/>
      <c r="B217" s="46"/>
      <c r="C217" s="46"/>
      <c r="D217" s="46"/>
      <c r="E217" s="46"/>
      <c r="F217" s="45"/>
      <c r="G217" s="126"/>
    </row>
    <row r="218" spans="1:7" x14ac:dyDescent="0.25">
      <c r="A218" s="46"/>
      <c r="B218" s="46"/>
      <c r="C218" s="46"/>
      <c r="D218" s="46"/>
      <c r="E218" s="46"/>
      <c r="F218" s="45"/>
      <c r="G218" s="126"/>
    </row>
    <row r="219" spans="1:7" x14ac:dyDescent="0.25">
      <c r="A219" s="46"/>
      <c r="B219" s="46"/>
      <c r="C219" s="46"/>
      <c r="D219" s="46"/>
      <c r="E219" s="46"/>
      <c r="F219" s="45"/>
      <c r="G219" s="126"/>
    </row>
    <row r="220" spans="1:7" x14ac:dyDescent="0.25">
      <c r="A220" s="46"/>
      <c r="B220" s="46"/>
      <c r="C220" s="46"/>
      <c r="D220" s="46"/>
      <c r="E220" s="46"/>
      <c r="F220" s="45"/>
      <c r="G220" s="126"/>
    </row>
    <row r="221" spans="1:7" x14ac:dyDescent="0.25">
      <c r="A221" s="46"/>
      <c r="B221" s="46"/>
      <c r="C221" s="46"/>
      <c r="D221" s="46"/>
      <c r="E221" s="46"/>
      <c r="F221" s="45"/>
      <c r="G221" s="126"/>
    </row>
    <row r="222" spans="1:7" x14ac:dyDescent="0.25">
      <c r="A222" s="46"/>
      <c r="B222" s="46"/>
      <c r="C222" s="46"/>
      <c r="D222" s="46"/>
      <c r="E222" s="46"/>
      <c r="F222" s="45"/>
      <c r="G222" s="126"/>
    </row>
    <row r="223" spans="1:7" x14ac:dyDescent="0.25">
      <c r="A223" s="46"/>
      <c r="B223" s="46"/>
      <c r="C223" s="46"/>
      <c r="D223" s="46"/>
      <c r="E223" s="46"/>
      <c r="F223" s="45"/>
      <c r="G223" s="126"/>
    </row>
    <row r="224" spans="1:7" x14ac:dyDescent="0.25">
      <c r="A224" s="46"/>
      <c r="B224" s="46"/>
      <c r="C224" s="46"/>
      <c r="D224" s="46"/>
      <c r="E224" s="46"/>
      <c r="F224" s="45"/>
      <c r="G224" s="126"/>
    </row>
    <row r="225" spans="1:7" x14ac:dyDescent="0.25">
      <c r="A225" s="46"/>
      <c r="B225" s="46"/>
      <c r="C225" s="46"/>
      <c r="D225" s="46"/>
      <c r="E225" s="46"/>
      <c r="F225" s="45"/>
      <c r="G225" s="126"/>
    </row>
    <row r="226" spans="1:7" x14ac:dyDescent="0.25">
      <c r="A226" s="46"/>
      <c r="B226" s="46"/>
      <c r="C226" s="46"/>
      <c r="D226" s="46"/>
      <c r="E226" s="46"/>
      <c r="F226" s="45"/>
      <c r="G226" s="126"/>
    </row>
    <row r="227" spans="1:7" x14ac:dyDescent="0.25">
      <c r="A227" s="46"/>
      <c r="B227" s="46"/>
      <c r="C227" s="46"/>
      <c r="D227" s="46"/>
      <c r="E227" s="46"/>
      <c r="F227" s="45"/>
      <c r="G227" s="126"/>
    </row>
    <row r="228" spans="1:7" x14ac:dyDescent="0.25">
      <c r="A228" s="46"/>
      <c r="B228" s="46"/>
      <c r="C228" s="46"/>
      <c r="D228" s="46"/>
      <c r="E228" s="46"/>
      <c r="F228" s="45"/>
      <c r="G228" s="126"/>
    </row>
    <row r="229" spans="1:7" x14ac:dyDescent="0.25">
      <c r="A229" s="46"/>
      <c r="B229" s="46"/>
      <c r="C229" s="46"/>
      <c r="D229" s="46"/>
      <c r="E229" s="46"/>
      <c r="F229" s="45"/>
      <c r="G229" s="126"/>
    </row>
    <row r="230" spans="1:7" x14ac:dyDescent="0.25">
      <c r="A230" s="46"/>
      <c r="B230" s="46"/>
      <c r="C230" s="46"/>
      <c r="D230" s="46"/>
      <c r="E230" s="46"/>
      <c r="F230" s="45"/>
      <c r="G230" s="126"/>
    </row>
    <row r="231" spans="1:7" x14ac:dyDescent="0.25">
      <c r="A231" s="46"/>
      <c r="B231" s="46"/>
      <c r="C231" s="46"/>
      <c r="D231" s="46"/>
      <c r="E231" s="46"/>
      <c r="F231" s="45"/>
      <c r="G231" s="126"/>
    </row>
    <row r="232" spans="1:7" x14ac:dyDescent="0.25">
      <c r="A232" s="46"/>
      <c r="B232" s="46"/>
      <c r="C232" s="46"/>
      <c r="D232" s="46"/>
      <c r="E232" s="46"/>
      <c r="F232" s="45"/>
      <c r="G232" s="126"/>
    </row>
    <row r="233" spans="1:7" x14ac:dyDescent="0.25">
      <c r="A233" s="46"/>
      <c r="B233" s="46"/>
      <c r="C233" s="46"/>
      <c r="D233" s="46"/>
      <c r="E233" s="46"/>
      <c r="F233" s="45"/>
      <c r="G233" s="126"/>
    </row>
    <row r="234" spans="1:7" x14ac:dyDescent="0.25">
      <c r="A234" s="46"/>
      <c r="B234" s="46"/>
      <c r="C234" s="46"/>
      <c r="D234" s="46"/>
      <c r="E234" s="46"/>
      <c r="F234" s="45"/>
      <c r="G234" s="126"/>
    </row>
    <row r="235" spans="1:7" x14ac:dyDescent="0.25">
      <c r="A235" s="46"/>
      <c r="B235" s="46"/>
      <c r="C235" s="46"/>
      <c r="D235" s="46"/>
      <c r="E235" s="46"/>
      <c r="F235" s="45"/>
      <c r="G235" s="126"/>
    </row>
    <row r="236" spans="1:7" x14ac:dyDescent="0.25">
      <c r="A236" s="46"/>
      <c r="B236" s="46"/>
      <c r="C236" s="46"/>
      <c r="D236" s="46"/>
      <c r="E236" s="46"/>
      <c r="F236" s="45"/>
      <c r="G236" s="126"/>
    </row>
    <row r="237" spans="1:7" x14ac:dyDescent="0.25">
      <c r="A237" s="46"/>
      <c r="B237" s="46"/>
      <c r="C237" s="46"/>
      <c r="D237" s="46"/>
      <c r="E237" s="46"/>
      <c r="F237" s="45"/>
      <c r="G237" s="126"/>
    </row>
    <row r="238" spans="1:7" x14ac:dyDescent="0.25">
      <c r="A238" s="46"/>
      <c r="B238" s="46"/>
      <c r="C238" s="46"/>
      <c r="D238" s="46"/>
      <c r="E238" s="46"/>
      <c r="F238" s="45"/>
      <c r="G238" s="126"/>
    </row>
    <row r="239" spans="1:7" x14ac:dyDescent="0.25">
      <c r="A239" s="46"/>
      <c r="B239" s="46"/>
      <c r="C239" s="46"/>
      <c r="D239" s="46"/>
      <c r="E239" s="46"/>
      <c r="F239" s="45"/>
      <c r="G239" s="126"/>
    </row>
    <row r="240" spans="1:7" x14ac:dyDescent="0.25">
      <c r="A240" s="46"/>
      <c r="B240" s="46"/>
      <c r="C240" s="46"/>
      <c r="D240" s="46"/>
      <c r="E240" s="46"/>
      <c r="F240" s="45"/>
      <c r="G240" s="126"/>
    </row>
    <row r="241" spans="1:7" x14ac:dyDescent="0.25">
      <c r="A241" s="46"/>
      <c r="B241" s="46"/>
      <c r="C241" s="46"/>
      <c r="D241" s="46"/>
      <c r="E241" s="46"/>
      <c r="F241" s="45"/>
      <c r="G241" s="126"/>
    </row>
    <row r="242" spans="1:7" x14ac:dyDescent="0.25">
      <c r="A242" s="46"/>
      <c r="B242" s="46"/>
      <c r="C242" s="46"/>
      <c r="D242" s="46"/>
      <c r="E242" s="46"/>
      <c r="F242" s="45"/>
      <c r="G242" s="126"/>
    </row>
    <row r="243" spans="1:7" x14ac:dyDescent="0.25">
      <c r="A243" s="46"/>
      <c r="B243" s="46"/>
      <c r="C243" s="46"/>
      <c r="D243" s="46"/>
      <c r="E243" s="46"/>
      <c r="F243" s="45"/>
      <c r="G243" s="126"/>
    </row>
    <row r="244" spans="1:7" x14ac:dyDescent="0.25">
      <c r="A244" s="46"/>
      <c r="B244" s="46"/>
      <c r="C244" s="46"/>
      <c r="D244" s="46"/>
      <c r="E244" s="46"/>
      <c r="F244" s="45"/>
      <c r="G244" s="126"/>
    </row>
    <row r="245" spans="1:7" x14ac:dyDescent="0.25">
      <c r="A245" s="46"/>
      <c r="B245" s="46"/>
      <c r="C245" s="46"/>
      <c r="D245" s="46"/>
      <c r="E245" s="46"/>
      <c r="F245" s="45"/>
      <c r="G245" s="126"/>
    </row>
    <row r="246" spans="1:7" x14ac:dyDescent="0.25">
      <c r="A246" s="46"/>
      <c r="B246" s="46"/>
      <c r="C246" s="46"/>
      <c r="D246" s="46"/>
      <c r="E246" s="46"/>
      <c r="F246" s="45"/>
      <c r="G246" s="126"/>
    </row>
    <row r="247" spans="1:7" x14ac:dyDescent="0.25">
      <c r="A247" s="46"/>
      <c r="B247" s="46"/>
      <c r="C247" s="46"/>
      <c r="D247" s="46"/>
      <c r="E247" s="46"/>
      <c r="F247" s="45"/>
      <c r="G247" s="126"/>
    </row>
    <row r="248" spans="1:7" x14ac:dyDescent="0.25">
      <c r="A248" s="46"/>
      <c r="B248" s="46"/>
      <c r="C248" s="46"/>
      <c r="D248" s="46"/>
      <c r="E248" s="46"/>
      <c r="F248" s="45"/>
      <c r="G248" s="126"/>
    </row>
    <row r="249" spans="1:7" x14ac:dyDescent="0.25">
      <c r="A249" s="46"/>
      <c r="B249" s="46"/>
      <c r="C249" s="46"/>
      <c r="D249" s="46"/>
      <c r="E249" s="46"/>
      <c r="F249" s="45"/>
      <c r="G249" s="126"/>
    </row>
    <row r="250" spans="1:7" x14ac:dyDescent="0.25">
      <c r="A250" s="46"/>
      <c r="B250" s="46"/>
      <c r="C250" s="46"/>
      <c r="D250" s="46"/>
      <c r="E250" s="46"/>
      <c r="F250" s="45"/>
      <c r="G250" s="126"/>
    </row>
    <row r="251" spans="1:7" x14ac:dyDescent="0.25">
      <c r="A251" s="46"/>
      <c r="B251" s="46"/>
      <c r="C251" s="46"/>
      <c r="D251" s="46"/>
      <c r="E251" s="46"/>
      <c r="F251" s="45"/>
      <c r="G251" s="126"/>
    </row>
    <row r="252" spans="1:7" x14ac:dyDescent="0.25">
      <c r="A252" s="46"/>
      <c r="B252" s="46"/>
      <c r="C252" s="46"/>
      <c r="D252" s="46"/>
      <c r="E252" s="46"/>
      <c r="F252" s="45"/>
      <c r="G252" s="126"/>
    </row>
    <row r="253" spans="1:7" x14ac:dyDescent="0.25">
      <c r="A253" s="46"/>
      <c r="B253" s="46"/>
      <c r="C253" s="46"/>
      <c r="D253" s="46"/>
      <c r="E253" s="46"/>
      <c r="F253" s="45"/>
      <c r="G253" s="126"/>
    </row>
    <row r="254" spans="1:7" x14ac:dyDescent="0.25">
      <c r="A254" s="46"/>
      <c r="B254" s="46"/>
      <c r="C254" s="46"/>
      <c r="D254" s="46"/>
      <c r="E254" s="46"/>
      <c r="F254" s="45"/>
      <c r="G254" s="126"/>
    </row>
    <row r="255" spans="1:7" x14ac:dyDescent="0.25">
      <c r="A255" s="46"/>
      <c r="B255" s="46"/>
      <c r="C255" s="46"/>
      <c r="D255" s="46"/>
      <c r="E255" s="46"/>
      <c r="F255" s="45"/>
      <c r="G255" s="126"/>
    </row>
    <row r="256" spans="1:7" x14ac:dyDescent="0.25">
      <c r="A256" s="46"/>
      <c r="B256" s="46"/>
      <c r="C256" s="46"/>
      <c r="D256" s="46"/>
      <c r="E256" s="46"/>
      <c r="F256" s="45"/>
      <c r="G256" s="126"/>
    </row>
    <row r="257" spans="1:7" x14ac:dyDescent="0.25">
      <c r="A257" s="46"/>
      <c r="B257" s="46"/>
      <c r="C257" s="46"/>
      <c r="D257" s="46"/>
      <c r="E257" s="46"/>
      <c r="F257" s="45"/>
      <c r="G257" s="126"/>
    </row>
    <row r="258" spans="1:7" x14ac:dyDescent="0.25">
      <c r="A258" s="46"/>
      <c r="B258" s="46"/>
      <c r="C258" s="46"/>
      <c r="D258" s="46"/>
      <c r="E258" s="46"/>
      <c r="F258" s="45"/>
      <c r="G258" s="126"/>
    </row>
    <row r="259" spans="1:7" x14ac:dyDescent="0.25">
      <c r="A259" s="46"/>
      <c r="B259" s="46"/>
      <c r="C259" s="46"/>
      <c r="D259" s="46"/>
      <c r="E259" s="46"/>
      <c r="F259" s="45"/>
      <c r="G259" s="126"/>
    </row>
    <row r="260" spans="1:7" x14ac:dyDescent="0.25">
      <c r="A260" s="46"/>
      <c r="B260" s="46"/>
      <c r="C260" s="46"/>
      <c r="D260" s="46"/>
      <c r="E260" s="46"/>
      <c r="F260" s="45"/>
      <c r="G260" s="126"/>
    </row>
    <row r="261" spans="1:7" x14ac:dyDescent="0.25">
      <c r="A261" s="46"/>
      <c r="B261" s="46"/>
      <c r="C261" s="46"/>
      <c r="D261" s="46"/>
      <c r="E261" s="46"/>
      <c r="F261" s="45"/>
      <c r="G261" s="126"/>
    </row>
    <row r="262" spans="1:7" x14ac:dyDescent="0.25">
      <c r="A262" s="46"/>
      <c r="B262" s="46"/>
      <c r="C262" s="46"/>
      <c r="D262" s="46"/>
      <c r="E262" s="46"/>
      <c r="F262" s="45"/>
      <c r="G262" s="126"/>
    </row>
    <row r="263" spans="1:7" x14ac:dyDescent="0.25">
      <c r="A263" s="46"/>
      <c r="B263" s="46"/>
      <c r="C263" s="46"/>
      <c r="D263" s="46"/>
      <c r="E263" s="46"/>
      <c r="F263" s="45"/>
      <c r="G263" s="126"/>
    </row>
    <row r="264" spans="1:7" x14ac:dyDescent="0.25">
      <c r="A264" s="46"/>
      <c r="B264" s="46"/>
      <c r="C264" s="46"/>
      <c r="D264" s="46"/>
      <c r="E264" s="46"/>
      <c r="F264" s="45"/>
      <c r="G264" s="126"/>
    </row>
    <row r="265" spans="1:7" x14ac:dyDescent="0.25">
      <c r="A265" s="46"/>
      <c r="B265" s="46"/>
      <c r="C265" s="46"/>
      <c r="D265" s="46"/>
      <c r="E265" s="46"/>
      <c r="F265" s="45"/>
      <c r="G265" s="126"/>
    </row>
    <row r="266" spans="1:7" x14ac:dyDescent="0.25">
      <c r="A266" s="46"/>
      <c r="B266" s="46"/>
      <c r="C266" s="46"/>
      <c r="D266" s="46"/>
      <c r="E266" s="46"/>
      <c r="F266" s="45"/>
      <c r="G266" s="126"/>
    </row>
    <row r="267" spans="1:7" x14ac:dyDescent="0.25">
      <c r="A267" s="46"/>
      <c r="B267" s="46"/>
      <c r="C267" s="46"/>
      <c r="D267" s="46"/>
      <c r="E267" s="46"/>
      <c r="F267" s="45"/>
      <c r="G267" s="126"/>
    </row>
    <row r="268" spans="1:7" x14ac:dyDescent="0.25">
      <c r="A268" s="46"/>
      <c r="B268" s="46"/>
      <c r="C268" s="46"/>
      <c r="D268" s="46"/>
      <c r="E268" s="46"/>
      <c r="F268" s="45"/>
      <c r="G268" s="126"/>
    </row>
    <row r="269" spans="1:7" x14ac:dyDescent="0.25">
      <c r="A269" s="46"/>
      <c r="B269" s="46"/>
      <c r="C269" s="46"/>
      <c r="D269" s="46"/>
      <c r="E269" s="46"/>
      <c r="F269" s="45"/>
      <c r="G269" s="126"/>
    </row>
    <row r="270" spans="1:7" x14ac:dyDescent="0.25">
      <c r="A270" s="46"/>
      <c r="B270" s="46"/>
      <c r="C270" s="46"/>
      <c r="D270" s="46"/>
      <c r="E270" s="46"/>
      <c r="F270" s="45"/>
      <c r="G270" s="126"/>
    </row>
    <row r="271" spans="1:7" x14ac:dyDescent="0.25">
      <c r="A271" s="46"/>
      <c r="B271" s="46"/>
      <c r="C271" s="46"/>
      <c r="D271" s="46"/>
      <c r="E271" s="46"/>
      <c r="F271" s="45"/>
      <c r="G271" s="126"/>
    </row>
    <row r="272" spans="1:7" x14ac:dyDescent="0.25">
      <c r="A272" s="46"/>
      <c r="B272" s="46"/>
      <c r="C272" s="46"/>
      <c r="D272" s="46"/>
      <c r="E272" s="46"/>
      <c r="F272" s="45"/>
      <c r="G272" s="126"/>
    </row>
    <row r="273" spans="1:7" x14ac:dyDescent="0.25">
      <c r="A273" s="46"/>
      <c r="B273" s="46"/>
      <c r="C273" s="46"/>
      <c r="D273" s="46"/>
      <c r="E273" s="46"/>
      <c r="F273" s="45"/>
      <c r="G273" s="126"/>
    </row>
    <row r="274" spans="1:7" x14ac:dyDescent="0.25">
      <c r="A274" s="46"/>
      <c r="B274" s="46"/>
      <c r="C274" s="46"/>
      <c r="D274" s="46"/>
      <c r="E274" s="46"/>
      <c r="F274" s="45"/>
      <c r="G274" s="126"/>
    </row>
    <row r="275" spans="1:7" x14ac:dyDescent="0.25">
      <c r="A275" s="46"/>
      <c r="B275" s="46"/>
      <c r="C275" s="46"/>
      <c r="D275" s="46"/>
      <c r="E275" s="46"/>
      <c r="F275" s="45"/>
      <c r="G275" s="126"/>
    </row>
    <row r="276" spans="1:7" x14ac:dyDescent="0.25">
      <c r="A276" s="46"/>
      <c r="B276" s="46"/>
      <c r="C276" s="46"/>
      <c r="D276" s="46"/>
      <c r="E276" s="46"/>
      <c r="F276" s="45"/>
      <c r="G276" s="126"/>
    </row>
    <row r="277" spans="1:7" x14ac:dyDescent="0.25">
      <c r="A277" s="46"/>
      <c r="B277" s="46"/>
      <c r="C277" s="46"/>
      <c r="D277" s="46"/>
      <c r="E277" s="46"/>
      <c r="F277" s="45"/>
      <c r="G277" s="126"/>
    </row>
    <row r="278" spans="1:7" x14ac:dyDescent="0.25">
      <c r="A278" s="46"/>
      <c r="B278" s="46"/>
      <c r="C278" s="46"/>
      <c r="D278" s="46"/>
      <c r="E278" s="46"/>
      <c r="F278" s="45"/>
      <c r="G278" s="126"/>
    </row>
    <row r="279" spans="1:7" x14ac:dyDescent="0.25">
      <c r="A279" s="46"/>
      <c r="B279" s="46"/>
      <c r="C279" s="46"/>
      <c r="D279" s="46"/>
      <c r="E279" s="46"/>
      <c r="F279" s="45"/>
      <c r="G279" s="126"/>
    </row>
    <row r="280" spans="1:7" x14ac:dyDescent="0.25">
      <c r="A280" s="46"/>
      <c r="B280" s="46"/>
      <c r="C280" s="46"/>
      <c r="D280" s="46"/>
      <c r="E280" s="46"/>
      <c r="F280" s="45"/>
      <c r="G280" s="126"/>
    </row>
    <row r="281" spans="1:7" x14ac:dyDescent="0.25">
      <c r="A281" s="46"/>
      <c r="B281" s="46"/>
      <c r="C281" s="46"/>
      <c r="D281" s="46"/>
      <c r="E281" s="46"/>
      <c r="F281" s="45"/>
      <c r="G281" s="126"/>
    </row>
    <row r="282" spans="1:7" x14ac:dyDescent="0.25">
      <c r="A282" s="46"/>
      <c r="B282" s="46"/>
      <c r="C282" s="46"/>
      <c r="D282" s="46"/>
      <c r="E282" s="46"/>
      <c r="F282" s="45"/>
      <c r="G282" s="126"/>
    </row>
    <row r="283" spans="1:7" x14ac:dyDescent="0.25">
      <c r="A283" s="46"/>
      <c r="B283" s="46"/>
      <c r="C283" s="46"/>
      <c r="D283" s="46"/>
      <c r="E283" s="46"/>
      <c r="F283" s="45"/>
      <c r="G283" s="126"/>
    </row>
    <row r="284" spans="1:7" x14ac:dyDescent="0.25">
      <c r="A284" s="46"/>
      <c r="B284" s="46"/>
      <c r="C284" s="46"/>
      <c r="D284" s="46"/>
      <c r="E284" s="46"/>
      <c r="F284" s="45"/>
      <c r="G284" s="126"/>
    </row>
    <row r="285" spans="1:7" x14ac:dyDescent="0.25">
      <c r="A285" s="46"/>
      <c r="B285" s="46"/>
      <c r="C285" s="46"/>
      <c r="D285" s="46"/>
      <c r="E285" s="46"/>
      <c r="F285" s="45"/>
      <c r="G285" s="126"/>
    </row>
    <row r="286" spans="1:7" x14ac:dyDescent="0.25">
      <c r="A286" s="46"/>
      <c r="B286" s="46"/>
      <c r="C286" s="46"/>
      <c r="D286" s="46"/>
      <c r="E286" s="46"/>
      <c r="F286" s="45"/>
      <c r="G286" s="126"/>
    </row>
    <row r="287" spans="1:7" x14ac:dyDescent="0.25">
      <c r="A287" s="46"/>
      <c r="B287" s="46"/>
      <c r="C287" s="46"/>
      <c r="D287" s="46"/>
      <c r="E287" s="46"/>
      <c r="F287" s="45"/>
      <c r="G287" s="126"/>
    </row>
    <row r="288" spans="1:7" x14ac:dyDescent="0.25">
      <c r="A288" s="46"/>
      <c r="B288" s="46"/>
      <c r="C288" s="46"/>
      <c r="D288" s="46"/>
      <c r="E288" s="46"/>
      <c r="F288" s="45"/>
      <c r="G288" s="126"/>
    </row>
    <row r="289" spans="1:7" x14ac:dyDescent="0.25">
      <c r="A289" s="46"/>
      <c r="B289" s="46"/>
      <c r="C289" s="46"/>
      <c r="D289" s="46"/>
      <c r="E289" s="46"/>
      <c r="F289" s="45"/>
      <c r="G289" s="126"/>
    </row>
    <row r="290" spans="1:7" x14ac:dyDescent="0.25">
      <c r="A290" s="46"/>
      <c r="B290" s="46"/>
      <c r="C290" s="46"/>
      <c r="D290" s="46"/>
      <c r="E290" s="46"/>
      <c r="F290" s="45"/>
      <c r="G290" s="126"/>
    </row>
    <row r="291" spans="1:7" x14ac:dyDescent="0.25">
      <c r="A291" s="46"/>
      <c r="B291" s="46"/>
      <c r="C291" s="46"/>
      <c r="D291" s="46"/>
      <c r="E291" s="46"/>
      <c r="F291" s="45"/>
      <c r="G291" s="126"/>
    </row>
    <row r="292" spans="1:7" x14ac:dyDescent="0.25">
      <c r="A292" s="46"/>
      <c r="B292" s="46"/>
      <c r="C292" s="46"/>
      <c r="D292" s="46"/>
      <c r="E292" s="46"/>
      <c r="F292" s="45"/>
      <c r="G292" s="126"/>
    </row>
    <row r="293" spans="1:7" x14ac:dyDescent="0.25">
      <c r="A293" s="46"/>
      <c r="B293" s="46"/>
      <c r="C293" s="46"/>
      <c r="D293" s="46"/>
      <c r="E293" s="46"/>
      <c r="F293" s="45"/>
      <c r="G293" s="126"/>
    </row>
    <row r="294" spans="1:7" x14ac:dyDescent="0.25">
      <c r="A294" s="46"/>
      <c r="B294" s="46"/>
      <c r="C294" s="46"/>
      <c r="D294" s="46"/>
      <c r="E294" s="46"/>
      <c r="F294" s="45"/>
      <c r="G294" s="126"/>
    </row>
    <row r="295" spans="1:7" x14ac:dyDescent="0.25">
      <c r="A295" s="46"/>
      <c r="B295" s="46"/>
      <c r="C295" s="46"/>
      <c r="D295" s="46"/>
      <c r="E295" s="46"/>
      <c r="F295" s="45"/>
      <c r="G295" s="126"/>
    </row>
    <row r="296" spans="1:7" x14ac:dyDescent="0.25">
      <c r="A296" s="46"/>
      <c r="B296" s="46"/>
      <c r="C296" s="46"/>
      <c r="D296" s="46"/>
      <c r="E296" s="46"/>
      <c r="F296" s="45"/>
      <c r="G296" s="126"/>
    </row>
    <row r="297" spans="1:7" x14ac:dyDescent="0.25">
      <c r="A297" s="46"/>
      <c r="B297" s="46"/>
      <c r="C297" s="46"/>
      <c r="D297" s="46"/>
      <c r="E297" s="46"/>
      <c r="F297" s="45"/>
      <c r="G297" s="126"/>
    </row>
    <row r="298" spans="1:7" x14ac:dyDescent="0.25">
      <c r="A298" s="46"/>
      <c r="B298" s="46"/>
      <c r="C298" s="46"/>
      <c r="D298" s="46"/>
      <c r="E298" s="46"/>
      <c r="F298" s="45"/>
      <c r="G298" s="126"/>
    </row>
    <row r="299" spans="1:7" x14ac:dyDescent="0.25">
      <c r="A299" s="46"/>
      <c r="B299" s="46"/>
      <c r="C299" s="46"/>
      <c r="D299" s="46"/>
      <c r="E299" s="46"/>
      <c r="F299" s="45"/>
      <c r="G299" s="126"/>
    </row>
    <row r="300" spans="1:7" x14ac:dyDescent="0.25">
      <c r="A300" s="46"/>
      <c r="B300" s="46"/>
      <c r="C300" s="46"/>
      <c r="D300" s="46"/>
      <c r="E300" s="46"/>
      <c r="F300" s="45"/>
      <c r="G300" s="126"/>
    </row>
    <row r="301" spans="1:7" x14ac:dyDescent="0.25">
      <c r="A301" s="46"/>
      <c r="B301" s="46"/>
      <c r="C301" s="46"/>
      <c r="D301" s="46"/>
      <c r="E301" s="46"/>
      <c r="F301" s="45"/>
      <c r="G301" s="126"/>
    </row>
    <row r="302" spans="1:7" x14ac:dyDescent="0.25">
      <c r="A302" s="46"/>
      <c r="B302" s="46"/>
      <c r="C302" s="46"/>
      <c r="D302" s="46"/>
      <c r="E302" s="46"/>
      <c r="F302" s="45"/>
      <c r="G302" s="126"/>
    </row>
    <row r="303" spans="1:7" x14ac:dyDescent="0.25">
      <c r="A303" s="46"/>
      <c r="B303" s="46"/>
      <c r="C303" s="46"/>
      <c r="D303" s="46"/>
      <c r="E303" s="46"/>
      <c r="F303" s="45"/>
      <c r="G303" s="126"/>
    </row>
    <row r="304" spans="1:7" x14ac:dyDescent="0.25">
      <c r="A304" s="46"/>
      <c r="B304" s="46"/>
      <c r="C304" s="46"/>
      <c r="D304" s="46"/>
      <c r="E304" s="46"/>
      <c r="F304" s="45"/>
      <c r="G304" s="126"/>
    </row>
    <row r="305" spans="1:7" x14ac:dyDescent="0.25">
      <c r="A305" s="46"/>
      <c r="B305" s="46"/>
      <c r="C305" s="46"/>
      <c r="D305" s="46"/>
      <c r="E305" s="46"/>
      <c r="F305" s="45"/>
      <c r="G305" s="126"/>
    </row>
    <row r="306" spans="1:7" x14ac:dyDescent="0.25">
      <c r="A306" s="46"/>
      <c r="B306" s="46"/>
      <c r="C306" s="46"/>
      <c r="D306" s="46"/>
      <c r="E306" s="46"/>
      <c r="F306" s="45"/>
      <c r="G306" s="126"/>
    </row>
    <row r="307" spans="1:7" x14ac:dyDescent="0.25">
      <c r="A307" s="46"/>
      <c r="B307" s="46"/>
      <c r="C307" s="46"/>
      <c r="D307" s="46"/>
      <c r="E307" s="46"/>
      <c r="F307" s="45"/>
      <c r="G307" s="126"/>
    </row>
    <row r="308" spans="1:7" x14ac:dyDescent="0.25">
      <c r="A308" s="46"/>
      <c r="B308" s="46"/>
      <c r="C308" s="46"/>
      <c r="D308" s="46"/>
      <c r="E308" s="46"/>
      <c r="F308" s="45"/>
      <c r="G308" s="126"/>
    </row>
    <row r="309" spans="1:7" x14ac:dyDescent="0.25">
      <c r="A309" s="46"/>
      <c r="B309" s="46"/>
      <c r="C309" s="46"/>
      <c r="D309" s="46"/>
      <c r="E309" s="46"/>
      <c r="F309" s="45"/>
      <c r="G309" s="126"/>
    </row>
    <row r="310" spans="1:7" x14ac:dyDescent="0.25">
      <c r="A310" s="46"/>
      <c r="B310" s="46"/>
      <c r="C310" s="46"/>
      <c r="D310" s="46"/>
      <c r="E310" s="46"/>
      <c r="F310" s="45"/>
      <c r="G310" s="126"/>
    </row>
    <row r="311" spans="1:7" x14ac:dyDescent="0.25">
      <c r="A311" s="46"/>
      <c r="B311" s="46"/>
      <c r="C311" s="46"/>
      <c r="D311" s="46"/>
      <c r="E311" s="46"/>
      <c r="F311" s="45"/>
      <c r="G311" s="126"/>
    </row>
    <row r="312" spans="1:7" x14ac:dyDescent="0.25">
      <c r="A312" s="46"/>
      <c r="B312" s="46"/>
      <c r="C312" s="46"/>
      <c r="D312" s="46"/>
      <c r="E312" s="46"/>
      <c r="F312" s="45"/>
      <c r="G312" s="126"/>
    </row>
    <row r="313" spans="1:7" x14ac:dyDescent="0.25">
      <c r="A313" s="46"/>
      <c r="B313" s="46"/>
      <c r="C313" s="46"/>
      <c r="D313" s="46"/>
      <c r="E313" s="46"/>
      <c r="F313" s="45"/>
      <c r="G313" s="126"/>
    </row>
    <row r="314" spans="1:7" x14ac:dyDescent="0.25">
      <c r="A314" s="46"/>
      <c r="B314" s="46"/>
      <c r="C314" s="46"/>
      <c r="D314" s="46"/>
      <c r="E314" s="46"/>
      <c r="F314" s="45"/>
      <c r="G314" s="126"/>
    </row>
    <row r="315" spans="1:7" x14ac:dyDescent="0.25">
      <c r="A315" s="46"/>
      <c r="B315" s="46"/>
      <c r="C315" s="46"/>
      <c r="D315" s="46"/>
      <c r="E315" s="46"/>
      <c r="F315" s="45"/>
      <c r="G315" s="126"/>
    </row>
    <row r="316" spans="1:7" x14ac:dyDescent="0.25">
      <c r="A316" s="46"/>
      <c r="B316" s="46"/>
      <c r="C316" s="46"/>
      <c r="D316" s="46"/>
      <c r="E316" s="46"/>
      <c r="F316" s="45"/>
      <c r="G316" s="126"/>
    </row>
    <row r="317" spans="1:7" x14ac:dyDescent="0.25">
      <c r="A317" s="46"/>
      <c r="B317" s="46"/>
      <c r="C317" s="46"/>
      <c r="D317" s="46"/>
      <c r="E317" s="46"/>
      <c r="F317" s="45"/>
      <c r="G317" s="126"/>
    </row>
    <row r="318" spans="1:7" x14ac:dyDescent="0.25">
      <c r="A318" s="46"/>
      <c r="B318" s="46"/>
      <c r="C318" s="46"/>
      <c r="D318" s="46"/>
      <c r="E318" s="46"/>
      <c r="F318" s="45"/>
      <c r="G318" s="126"/>
    </row>
    <row r="319" spans="1:7" x14ac:dyDescent="0.25">
      <c r="A319" s="46"/>
      <c r="B319" s="46"/>
      <c r="C319" s="46"/>
      <c r="D319" s="46"/>
      <c r="E319" s="46"/>
      <c r="F319" s="45"/>
      <c r="G319" s="126"/>
    </row>
    <row r="320" spans="1:7" x14ac:dyDescent="0.25">
      <c r="A320" s="46"/>
      <c r="B320" s="46"/>
      <c r="C320" s="46"/>
      <c r="D320" s="46"/>
      <c r="E320" s="46"/>
      <c r="F320" s="45"/>
      <c r="G320" s="126"/>
    </row>
    <row r="321" spans="1:7" x14ac:dyDescent="0.25">
      <c r="A321" s="46"/>
      <c r="B321" s="46"/>
      <c r="C321" s="46"/>
      <c r="D321" s="46"/>
      <c r="E321" s="46"/>
      <c r="F321" s="45"/>
      <c r="G321" s="126"/>
    </row>
    <row r="322" spans="1:7" x14ac:dyDescent="0.25">
      <c r="A322" s="46"/>
      <c r="B322" s="46"/>
      <c r="C322" s="46"/>
      <c r="D322" s="46"/>
      <c r="E322" s="46"/>
      <c r="F322" s="45"/>
      <c r="G322" s="126"/>
    </row>
    <row r="323" spans="1:7" x14ac:dyDescent="0.25">
      <c r="A323" s="46"/>
      <c r="B323" s="46"/>
      <c r="C323" s="46"/>
      <c r="D323" s="46"/>
      <c r="E323" s="46"/>
      <c r="F323" s="45"/>
      <c r="G323" s="126"/>
    </row>
    <row r="324" spans="1:7" x14ac:dyDescent="0.25">
      <c r="A324" s="46"/>
      <c r="B324" s="46"/>
      <c r="C324" s="46"/>
      <c r="D324" s="46"/>
      <c r="E324" s="46"/>
      <c r="F324" s="45"/>
      <c r="G324" s="126"/>
    </row>
    <row r="325" spans="1:7" x14ac:dyDescent="0.25">
      <c r="A325" s="46"/>
      <c r="B325" s="46"/>
      <c r="C325" s="46"/>
      <c r="D325" s="46"/>
      <c r="E325" s="46"/>
      <c r="F325" s="45"/>
      <c r="G325" s="126"/>
    </row>
  </sheetData>
  <mergeCells count="53">
    <mergeCell ref="B15:D15"/>
    <mergeCell ref="A2:F2"/>
    <mergeCell ref="A3:F3"/>
    <mergeCell ref="A5:A8"/>
    <mergeCell ref="B5:B8"/>
    <mergeCell ref="C5:C8"/>
    <mergeCell ref="D5:D8"/>
    <mergeCell ref="E5:E8"/>
    <mergeCell ref="F5:F8"/>
    <mergeCell ref="A12:F12"/>
    <mergeCell ref="A13:F13"/>
    <mergeCell ref="A14:F14"/>
    <mergeCell ref="A28:F28"/>
    <mergeCell ref="B36:F36"/>
    <mergeCell ref="A37:A39"/>
    <mergeCell ref="B37:B39"/>
    <mergeCell ref="C37:C39"/>
    <mergeCell ref="D37:D39"/>
    <mergeCell ref="E37:E39"/>
    <mergeCell ref="F37:F39"/>
    <mergeCell ref="B92:D92"/>
    <mergeCell ref="G37:G39"/>
    <mergeCell ref="A67:E67"/>
    <mergeCell ref="A69:A71"/>
    <mergeCell ref="B69:B71"/>
    <mergeCell ref="C69:C71"/>
    <mergeCell ref="D69:D71"/>
    <mergeCell ref="B78:E78"/>
    <mergeCell ref="A88:E88"/>
    <mergeCell ref="B89:D89"/>
    <mergeCell ref="B90:D90"/>
    <mergeCell ref="B91:D91"/>
    <mergeCell ref="C79:D79"/>
    <mergeCell ref="C103:D103"/>
    <mergeCell ref="B93:D93"/>
    <mergeCell ref="A94:A95"/>
    <mergeCell ref="B94:D95"/>
    <mergeCell ref="B96:D96"/>
    <mergeCell ref="B97:D97"/>
    <mergeCell ref="A98:D98"/>
    <mergeCell ref="C99:D99"/>
    <mergeCell ref="C100:D100"/>
    <mergeCell ref="C101:D101"/>
    <mergeCell ref="C102:D102"/>
    <mergeCell ref="C110:D110"/>
    <mergeCell ref="C111:D111"/>
    <mergeCell ref="C112:D112"/>
    <mergeCell ref="C104:D104"/>
    <mergeCell ref="C105:D105"/>
    <mergeCell ref="C106:D106"/>
    <mergeCell ref="C107:D107"/>
    <mergeCell ref="C108:D108"/>
    <mergeCell ref="C109:D109"/>
  </mergeCells>
  <pageMargins left="0.70866141732283472" right="0.70866141732283472" top="0.74803149606299213" bottom="0.74803149606299213" header="0.31496062992125984" footer="0.31496062992125984"/>
  <pageSetup paperSize="9" scale="65" fitToHeight="3" orientation="portrait" r:id="rId1"/>
  <rowBreaks count="1" manualBreakCount="1">
    <brk id="6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202"/>
  <sheetViews>
    <sheetView view="pageBreakPreview" topLeftCell="A88" zoomScale="90" zoomScaleNormal="90" zoomScaleSheetLayoutView="90" workbookViewId="0">
      <selection activeCell="C97" sqref="C97:D109"/>
    </sheetView>
  </sheetViews>
  <sheetFormatPr defaultRowHeight="15" x14ac:dyDescent="0.25"/>
  <cols>
    <col min="1" max="1" width="12.5703125" style="10" customWidth="1"/>
    <col min="2" max="2" width="29.7109375" style="10" customWidth="1"/>
    <col min="3" max="3" width="18.7109375" style="10" customWidth="1"/>
    <col min="4" max="4" width="16" style="10" customWidth="1"/>
    <col min="5" max="5" width="15.7109375" style="10" customWidth="1"/>
    <col min="6" max="6" width="14.7109375" style="10" customWidth="1"/>
    <col min="7" max="7" width="17.28515625" style="11" customWidth="1"/>
    <col min="8" max="16384" width="9.140625" style="10"/>
  </cols>
  <sheetData>
    <row r="1" spans="1:8" ht="27" customHeight="1" x14ac:dyDescent="0.25">
      <c r="A1" s="352" t="s">
        <v>224</v>
      </c>
      <c r="B1" s="352"/>
      <c r="C1" s="352"/>
      <c r="D1" s="352"/>
      <c r="E1" s="352"/>
      <c r="F1" s="352"/>
      <c r="G1" s="170" t="s">
        <v>277</v>
      </c>
      <c r="H1" s="46"/>
    </row>
    <row r="2" spans="1:8" ht="18" customHeight="1" x14ac:dyDescent="0.25">
      <c r="A2" s="314"/>
      <c r="B2" s="314"/>
      <c r="C2" s="314"/>
      <c r="D2" s="314"/>
      <c r="E2" s="314"/>
      <c r="F2" s="314"/>
      <c r="G2" s="140"/>
      <c r="H2" s="46"/>
    </row>
    <row r="3" spans="1:8" ht="16.5" customHeight="1" x14ac:dyDescent="0.25">
      <c r="A3" s="315" t="s">
        <v>32</v>
      </c>
      <c r="B3" s="342"/>
      <c r="C3" s="342"/>
      <c r="D3" s="342"/>
      <c r="E3" s="342"/>
      <c r="F3" s="342"/>
      <c r="G3" s="140"/>
      <c r="H3" s="46"/>
    </row>
    <row r="4" spans="1:8" ht="19.5" customHeight="1" x14ac:dyDescent="0.25">
      <c r="A4" s="13"/>
      <c r="B4" s="46"/>
      <c r="C4" s="46"/>
      <c r="D4" s="46"/>
      <c r="E4" s="46"/>
      <c r="F4" s="46"/>
      <c r="G4" s="140"/>
      <c r="H4" s="46"/>
    </row>
    <row r="5" spans="1:8" ht="15" customHeight="1" x14ac:dyDescent="0.25">
      <c r="A5" s="325" t="s">
        <v>33</v>
      </c>
      <c r="B5" s="334" t="s">
        <v>221</v>
      </c>
      <c r="C5" s="334" t="s">
        <v>34</v>
      </c>
      <c r="D5" s="334" t="s">
        <v>35</v>
      </c>
      <c r="E5" s="334" t="s">
        <v>177</v>
      </c>
      <c r="F5" s="334" t="s">
        <v>37</v>
      </c>
      <c r="G5" s="140"/>
      <c r="H5" s="46"/>
    </row>
    <row r="6" spans="1:8" ht="15" customHeight="1" x14ac:dyDescent="0.25">
      <c r="A6" s="325"/>
      <c r="B6" s="343"/>
      <c r="C6" s="343"/>
      <c r="D6" s="343"/>
      <c r="E6" s="343"/>
      <c r="F6" s="343"/>
      <c r="G6" s="140"/>
      <c r="H6" s="46"/>
    </row>
    <row r="7" spans="1:8" ht="15" customHeight="1" x14ac:dyDescent="0.25">
      <c r="A7" s="325"/>
      <c r="B7" s="343"/>
      <c r="C7" s="343"/>
      <c r="D7" s="343"/>
      <c r="E7" s="343"/>
      <c r="F7" s="343"/>
      <c r="G7" s="140"/>
      <c r="H7" s="46"/>
    </row>
    <row r="8" spans="1:8" ht="38.25" customHeight="1" x14ac:dyDescent="0.25">
      <c r="A8" s="325"/>
      <c r="B8" s="344"/>
      <c r="C8" s="344"/>
      <c r="D8" s="344"/>
      <c r="E8" s="344"/>
      <c r="F8" s="344"/>
      <c r="G8" s="140"/>
      <c r="H8" s="46"/>
    </row>
    <row r="9" spans="1:8" ht="15.75" x14ac:dyDescent="0.25">
      <c r="A9" s="14">
        <v>1</v>
      </c>
      <c r="B9" s="14">
        <v>2</v>
      </c>
      <c r="C9" s="14">
        <v>3</v>
      </c>
      <c r="D9" s="14">
        <v>4</v>
      </c>
      <c r="E9" s="14">
        <v>6</v>
      </c>
      <c r="F9" s="44"/>
      <c r="G9" s="140"/>
      <c r="H9" s="46"/>
    </row>
    <row r="10" spans="1:8" ht="31.5" x14ac:dyDescent="0.25">
      <c r="A10" s="55" t="s">
        <v>218</v>
      </c>
      <c r="B10" s="128">
        <v>39702.300000000003</v>
      </c>
      <c r="C10" s="15">
        <f>1479/12</f>
        <v>123.25</v>
      </c>
      <c r="D10" s="15">
        <v>0.5</v>
      </c>
      <c r="E10" s="15">
        <f>B10/C10</f>
        <v>322.12819472616633</v>
      </c>
      <c r="F10" s="141">
        <f>E10*D10</f>
        <v>161.06409736308316</v>
      </c>
      <c r="G10" s="140"/>
      <c r="H10" s="46"/>
    </row>
    <row r="11" spans="1:8" ht="15.75" x14ac:dyDescent="0.25">
      <c r="A11" s="18" t="s">
        <v>38</v>
      </c>
      <c r="B11" s="19" t="s">
        <v>39</v>
      </c>
      <c r="C11" s="19" t="s">
        <v>40</v>
      </c>
      <c r="D11" s="19" t="s">
        <v>41</v>
      </c>
      <c r="E11" s="20">
        <f>SUM(E10:E10)</f>
        <v>322.12819472616633</v>
      </c>
      <c r="F11" s="142">
        <f>F10</f>
        <v>161.06409736308316</v>
      </c>
      <c r="G11" s="140"/>
      <c r="H11" s="46"/>
    </row>
    <row r="12" spans="1:8" ht="15.75" x14ac:dyDescent="0.25">
      <c r="A12" s="21"/>
      <c r="B12" s="21"/>
      <c r="C12" s="21"/>
      <c r="D12" s="21"/>
      <c r="E12" s="21"/>
      <c r="F12" s="23"/>
      <c r="G12" s="140"/>
      <c r="H12" s="46"/>
    </row>
    <row r="13" spans="1:8" x14ac:dyDescent="0.25">
      <c r="A13" s="353" t="s">
        <v>282</v>
      </c>
      <c r="B13" s="354"/>
      <c r="C13" s="354"/>
      <c r="D13" s="354"/>
      <c r="E13" s="354"/>
      <c r="F13" s="354"/>
      <c r="G13" s="140"/>
      <c r="H13" s="46"/>
    </row>
    <row r="14" spans="1:8" ht="15.75" customHeight="1" x14ac:dyDescent="0.25">
      <c r="A14" s="350" t="s">
        <v>273</v>
      </c>
      <c r="B14" s="351"/>
      <c r="C14" s="351"/>
      <c r="D14" s="351"/>
      <c r="E14" s="351"/>
      <c r="F14" s="351"/>
      <c r="G14" s="140"/>
      <c r="H14" s="46"/>
    </row>
    <row r="15" spans="1:8" ht="38.25" customHeight="1" x14ac:dyDescent="0.25">
      <c r="A15" s="355" t="s">
        <v>304</v>
      </c>
      <c r="B15" s="355"/>
      <c r="C15" s="355"/>
      <c r="D15" s="355"/>
      <c r="E15" s="355"/>
      <c r="F15" s="355"/>
      <c r="G15" s="140"/>
      <c r="H15" s="46"/>
    </row>
    <row r="16" spans="1:8" ht="16.5" customHeight="1" x14ac:dyDescent="0.25">
      <c r="A16" s="122"/>
      <c r="B16" s="356" t="s">
        <v>128</v>
      </c>
      <c r="C16" s="356"/>
      <c r="D16" s="356"/>
      <c r="E16" s="59"/>
      <c r="F16" s="122"/>
      <c r="G16" s="140"/>
      <c r="H16" s="46"/>
    </row>
    <row r="17" spans="1:8" ht="65.25" customHeight="1" x14ac:dyDescent="0.25">
      <c r="A17" s="73" t="s">
        <v>122</v>
      </c>
      <c r="B17" s="139" t="s">
        <v>147</v>
      </c>
      <c r="C17" s="123" t="s">
        <v>148</v>
      </c>
      <c r="D17" s="72" t="s">
        <v>149</v>
      </c>
      <c r="E17" s="122"/>
      <c r="F17" s="122"/>
      <c r="G17" s="140"/>
      <c r="H17" s="46"/>
    </row>
    <row r="18" spans="1:8" ht="14.25" customHeight="1" x14ac:dyDescent="0.25">
      <c r="A18" s="58" t="s">
        <v>123</v>
      </c>
      <c r="B18" s="139">
        <v>4</v>
      </c>
      <c r="C18" s="123">
        <v>8</v>
      </c>
      <c r="D18" s="123">
        <f>C18</f>
        <v>8</v>
      </c>
      <c r="E18" s="122"/>
      <c r="F18" s="122"/>
      <c r="G18" s="140"/>
      <c r="H18" s="46"/>
    </row>
    <row r="19" spans="1:8" ht="15" customHeight="1" x14ac:dyDescent="0.25">
      <c r="A19" s="58" t="s">
        <v>114</v>
      </c>
      <c r="B19" s="123">
        <v>4</v>
      </c>
      <c r="C19" s="123">
        <v>8</v>
      </c>
      <c r="D19" s="123">
        <f t="shared" ref="D19:D28" si="0">C19</f>
        <v>8</v>
      </c>
      <c r="E19" s="122"/>
      <c r="F19" s="122"/>
      <c r="G19" s="140"/>
      <c r="H19" s="46"/>
    </row>
    <row r="20" spans="1:8" ht="16.5" customHeight="1" x14ac:dyDescent="0.25">
      <c r="A20" s="58" t="s">
        <v>115</v>
      </c>
      <c r="B20" s="123">
        <v>4</v>
      </c>
      <c r="C20" s="123">
        <v>8</v>
      </c>
      <c r="D20" s="123">
        <f t="shared" si="0"/>
        <v>8</v>
      </c>
      <c r="E20" s="122"/>
      <c r="F20" s="122"/>
      <c r="G20" s="140"/>
      <c r="H20" s="46"/>
    </row>
    <row r="21" spans="1:8" ht="15" customHeight="1" x14ac:dyDescent="0.25">
      <c r="A21" s="58" t="s">
        <v>116</v>
      </c>
      <c r="B21" s="123">
        <v>4</v>
      </c>
      <c r="C21" s="123">
        <v>8</v>
      </c>
      <c r="D21" s="123">
        <f t="shared" si="0"/>
        <v>8</v>
      </c>
      <c r="E21" s="122"/>
      <c r="F21" s="122"/>
      <c r="G21" s="140"/>
      <c r="H21" s="46"/>
    </row>
    <row r="22" spans="1:8" ht="15" customHeight="1" x14ac:dyDescent="0.25">
      <c r="A22" s="58" t="s">
        <v>117</v>
      </c>
      <c r="B22" s="123">
        <v>3</v>
      </c>
      <c r="C22" s="123">
        <v>7</v>
      </c>
      <c r="D22" s="123">
        <f t="shared" si="0"/>
        <v>7</v>
      </c>
      <c r="E22" s="122"/>
      <c r="F22" s="122"/>
      <c r="G22" s="140"/>
      <c r="H22" s="46"/>
    </row>
    <row r="23" spans="1:8" ht="15" customHeight="1" x14ac:dyDescent="0.25">
      <c r="A23" s="58" t="s">
        <v>118</v>
      </c>
      <c r="B23" s="123">
        <v>4</v>
      </c>
      <c r="C23" s="123">
        <v>9</v>
      </c>
      <c r="D23" s="123">
        <f t="shared" si="0"/>
        <v>9</v>
      </c>
      <c r="E23" s="122"/>
      <c r="F23" s="122"/>
      <c r="G23" s="140"/>
      <c r="H23" s="46"/>
    </row>
    <row r="24" spans="1:8" ht="15" customHeight="1" x14ac:dyDescent="0.25">
      <c r="A24" s="58" t="s">
        <v>119</v>
      </c>
      <c r="B24" s="123">
        <v>5</v>
      </c>
      <c r="C24" s="123">
        <v>8</v>
      </c>
      <c r="D24" s="123">
        <f t="shared" si="0"/>
        <v>8</v>
      </c>
      <c r="E24" s="122"/>
      <c r="F24" s="122"/>
      <c r="G24" s="140"/>
      <c r="H24" s="46"/>
    </row>
    <row r="25" spans="1:8" ht="16.5" customHeight="1" x14ac:dyDescent="0.25">
      <c r="A25" s="58" t="s">
        <v>120</v>
      </c>
      <c r="B25" s="123">
        <v>4</v>
      </c>
      <c r="C25" s="123">
        <v>9</v>
      </c>
      <c r="D25" s="123">
        <f t="shared" si="0"/>
        <v>9</v>
      </c>
      <c r="E25" s="122"/>
      <c r="F25" s="122"/>
      <c r="G25" s="140"/>
      <c r="H25" s="46"/>
    </row>
    <row r="26" spans="1:8" ht="15.75" customHeight="1" x14ac:dyDescent="0.25">
      <c r="A26" s="58" t="s">
        <v>121</v>
      </c>
      <c r="B26" s="123">
        <v>4</v>
      </c>
      <c r="C26" s="123">
        <v>7</v>
      </c>
      <c r="D26" s="123">
        <f t="shared" si="0"/>
        <v>7</v>
      </c>
      <c r="E26" s="122"/>
      <c r="F26" s="122"/>
      <c r="G26" s="140"/>
      <c r="H26" s="46"/>
    </row>
    <row r="27" spans="1:8" ht="15" hidden="1" customHeight="1" x14ac:dyDescent="0.25">
      <c r="A27" s="58" t="s">
        <v>124</v>
      </c>
      <c r="B27" s="123">
        <v>0</v>
      </c>
      <c r="C27" s="123">
        <v>0</v>
      </c>
      <c r="D27" s="123">
        <f t="shared" si="0"/>
        <v>0</v>
      </c>
      <c r="E27" s="122"/>
      <c r="F27" s="122"/>
      <c r="G27" s="140"/>
      <c r="H27" s="46"/>
    </row>
    <row r="28" spans="1:8" ht="25.5" customHeight="1" x14ac:dyDescent="0.25">
      <c r="A28" s="58" t="s">
        <v>12</v>
      </c>
      <c r="B28" s="123">
        <f>SUM(B18:B27)</f>
        <v>36</v>
      </c>
      <c r="C28" s="154">
        <f>SUM(C18:C27)</f>
        <v>72</v>
      </c>
      <c r="D28" s="123">
        <f t="shared" si="0"/>
        <v>72</v>
      </c>
      <c r="E28" s="122"/>
      <c r="F28" s="74" t="s">
        <v>153</v>
      </c>
      <c r="G28" s="140"/>
      <c r="H28" s="46"/>
    </row>
    <row r="29" spans="1:8" ht="26.25" customHeight="1" x14ac:dyDescent="0.25">
      <c r="A29" s="284" t="s">
        <v>0</v>
      </c>
      <c r="B29" s="284"/>
      <c r="C29" s="284"/>
      <c r="D29" s="284"/>
      <c r="E29" s="284"/>
      <c r="F29" s="284"/>
      <c r="G29" s="140"/>
      <c r="H29" s="46"/>
    </row>
    <row r="30" spans="1:8" ht="45.75" customHeight="1" x14ac:dyDescent="0.25">
      <c r="A30" s="71" t="s">
        <v>14</v>
      </c>
      <c r="B30" s="71" t="s">
        <v>1</v>
      </c>
      <c r="C30" s="71" t="s">
        <v>171</v>
      </c>
      <c r="D30" s="71" t="s">
        <v>151</v>
      </c>
      <c r="E30" s="71" t="s">
        <v>173</v>
      </c>
      <c r="F30" s="71" t="s">
        <v>2</v>
      </c>
      <c r="G30" s="19" t="s">
        <v>172</v>
      </c>
      <c r="H30" s="46"/>
    </row>
    <row r="31" spans="1:8" ht="15.75" x14ac:dyDescent="0.25">
      <c r="A31" s="42">
        <v>1</v>
      </c>
      <c r="B31" s="86" t="str">
        <f>'Прилож5 волшебный сундучок'!B29</f>
        <v>туалетная бумага, 2 шт*9 мес</v>
      </c>
      <c r="C31" s="87" t="s">
        <v>5</v>
      </c>
      <c r="D31" s="87">
        <v>18</v>
      </c>
      <c r="E31" s="87">
        <f>'Прилож5 волшебный сундучок'!E29</f>
        <v>14.37</v>
      </c>
      <c r="F31" s="88">
        <f>D31*E31</f>
        <v>258.65999999999997</v>
      </c>
      <c r="G31" s="143">
        <f>F31/72</f>
        <v>3.5924999999999994</v>
      </c>
      <c r="H31" s="46"/>
    </row>
    <row r="32" spans="1:8" ht="15.75" x14ac:dyDescent="0.25">
      <c r="A32" s="42">
        <v>2</v>
      </c>
      <c r="B32" s="86" t="s">
        <v>213</v>
      </c>
      <c r="C32" s="87" t="s">
        <v>5</v>
      </c>
      <c r="D32" s="87">
        <v>288</v>
      </c>
      <c r="E32" s="87">
        <v>1.5</v>
      </c>
      <c r="F32" s="88">
        <f t="shared" ref="F32" si="1">D32*E32</f>
        <v>432</v>
      </c>
      <c r="G32" s="143">
        <f t="shared" ref="G32" si="2">F32/72</f>
        <v>6</v>
      </c>
      <c r="H32" s="46"/>
    </row>
    <row r="33" spans="1:13" ht="15.75" x14ac:dyDescent="0.25">
      <c r="A33" s="182">
        <v>3</v>
      </c>
      <c r="B33" s="225" t="s">
        <v>241</v>
      </c>
      <c r="C33" s="226" t="s">
        <v>5</v>
      </c>
      <c r="D33" s="226">
        <v>2</v>
      </c>
      <c r="E33" s="226">
        <v>108</v>
      </c>
      <c r="F33" s="227">
        <v>216</v>
      </c>
      <c r="G33" s="228">
        <f t="shared" ref="G33" si="3">F33/72</f>
        <v>3</v>
      </c>
      <c r="H33" s="46"/>
    </row>
    <row r="34" spans="1:13" ht="15.75" x14ac:dyDescent="0.25">
      <c r="A34" s="182">
        <v>4</v>
      </c>
      <c r="B34" s="225" t="s">
        <v>242</v>
      </c>
      <c r="C34" s="226" t="s">
        <v>5</v>
      </c>
      <c r="D34" s="226">
        <v>2</v>
      </c>
      <c r="E34" s="226">
        <v>70</v>
      </c>
      <c r="F34" s="227">
        <f t="shared" ref="F34" si="4">D34*E34</f>
        <v>140</v>
      </c>
      <c r="G34" s="228">
        <f t="shared" ref="G34" si="5">F34/72</f>
        <v>1.9444444444444444</v>
      </c>
      <c r="H34" s="46"/>
    </row>
    <row r="35" spans="1:13" ht="15.75" x14ac:dyDescent="0.25">
      <c r="A35" s="42">
        <v>5</v>
      </c>
      <c r="B35" s="86" t="str">
        <f>'Прилож5 волшебный сундучок'!B30</f>
        <v>чистящее средство</v>
      </c>
      <c r="C35" s="87" t="s">
        <v>5</v>
      </c>
      <c r="D35" s="87">
        <v>3</v>
      </c>
      <c r="E35" s="87">
        <f>'Прилож5 волшебный сундучок'!E30</f>
        <v>93.6</v>
      </c>
      <c r="F35" s="88">
        <f t="shared" ref="F35" si="6">D35*E35</f>
        <v>280.79999999999995</v>
      </c>
      <c r="G35" s="143">
        <f t="shared" ref="G35" si="7">F35/72</f>
        <v>3.8999999999999995</v>
      </c>
      <c r="H35" s="46"/>
    </row>
    <row r="36" spans="1:13" ht="26.25" customHeight="1" x14ac:dyDescent="0.25">
      <c r="A36" s="71"/>
      <c r="B36" s="71" t="s">
        <v>12</v>
      </c>
      <c r="C36" s="71"/>
      <c r="D36" s="71"/>
      <c r="E36" s="71"/>
      <c r="F36" s="77">
        <f>SUM(F31:F35)</f>
        <v>1327.4599999999998</v>
      </c>
      <c r="G36" s="77">
        <f>SUM(G31:G35)</f>
        <v>18.436944444444443</v>
      </c>
      <c r="H36" s="46"/>
    </row>
    <row r="37" spans="1:13" ht="20.25" customHeight="1" x14ac:dyDescent="0.25">
      <c r="A37" s="46"/>
      <c r="B37" s="25"/>
      <c r="C37" s="46"/>
      <c r="D37" s="46"/>
      <c r="E37" s="46"/>
      <c r="F37" s="46"/>
      <c r="G37" s="140"/>
      <c r="H37" s="46"/>
    </row>
    <row r="38" spans="1:13" x14ac:dyDescent="0.25">
      <c r="A38" s="364" t="s">
        <v>14</v>
      </c>
      <c r="B38" s="287" t="s">
        <v>283</v>
      </c>
      <c r="C38" s="287" t="s">
        <v>110</v>
      </c>
      <c r="D38" s="366" t="s">
        <v>151</v>
      </c>
      <c r="E38" s="366" t="s">
        <v>160</v>
      </c>
      <c r="F38" s="357" t="s">
        <v>2</v>
      </c>
      <c r="G38" s="360" t="s">
        <v>161</v>
      </c>
      <c r="H38" s="46"/>
    </row>
    <row r="39" spans="1:13" x14ac:dyDescent="0.25">
      <c r="A39" s="364"/>
      <c r="B39" s="365"/>
      <c r="C39" s="365"/>
      <c r="D39" s="358"/>
      <c r="E39" s="367"/>
      <c r="F39" s="358"/>
      <c r="G39" s="361"/>
      <c r="H39" s="46"/>
    </row>
    <row r="40" spans="1:13" ht="29.25" customHeight="1" x14ac:dyDescent="0.25">
      <c r="A40" s="364"/>
      <c r="B40" s="365"/>
      <c r="C40" s="365"/>
      <c r="D40" s="359"/>
      <c r="E40" s="368"/>
      <c r="F40" s="359"/>
      <c r="G40" s="362"/>
      <c r="H40" s="46"/>
    </row>
    <row r="41" spans="1:13" ht="15.75" x14ac:dyDescent="0.25">
      <c r="A41" s="229">
        <v>1</v>
      </c>
      <c r="B41" s="260" t="s">
        <v>235</v>
      </c>
      <c r="C41" s="229" t="s">
        <v>5</v>
      </c>
      <c r="D41" s="229">
        <v>10</v>
      </c>
      <c r="E41" s="230">
        <v>220</v>
      </c>
      <c r="F41" s="201">
        <f t="shared" ref="F41:F43" si="8">D41*E41</f>
        <v>2200</v>
      </c>
      <c r="G41" s="155">
        <f t="shared" ref="G41:G43" si="9">F41/72</f>
        <v>30.555555555555557</v>
      </c>
      <c r="H41" s="46"/>
    </row>
    <row r="42" spans="1:13" ht="15.75" x14ac:dyDescent="0.25">
      <c r="A42" s="229">
        <v>2</v>
      </c>
      <c r="B42" s="260" t="s">
        <v>236</v>
      </c>
      <c r="C42" s="229" t="s">
        <v>5</v>
      </c>
      <c r="D42" s="229">
        <v>10</v>
      </c>
      <c r="E42" s="230">
        <v>180</v>
      </c>
      <c r="F42" s="201">
        <f t="shared" si="8"/>
        <v>1800</v>
      </c>
      <c r="G42" s="155">
        <f t="shared" si="9"/>
        <v>25</v>
      </c>
      <c r="H42" s="46"/>
    </row>
    <row r="43" spans="1:13" ht="15.75" x14ac:dyDescent="0.25">
      <c r="A43" s="229">
        <v>3</v>
      </c>
      <c r="B43" s="260" t="s">
        <v>301</v>
      </c>
      <c r="C43" s="229" t="s">
        <v>5</v>
      </c>
      <c r="D43" s="229">
        <v>10</v>
      </c>
      <c r="E43" s="230">
        <v>700</v>
      </c>
      <c r="F43" s="201">
        <f t="shared" si="8"/>
        <v>7000</v>
      </c>
      <c r="G43" s="155">
        <f t="shared" si="9"/>
        <v>97.222222222222229</v>
      </c>
      <c r="H43" s="46"/>
    </row>
    <row r="44" spans="1:13" ht="15.75" x14ac:dyDescent="0.25">
      <c r="A44" s="229">
        <v>4</v>
      </c>
      <c r="B44" s="260" t="s">
        <v>237</v>
      </c>
      <c r="C44" s="229" t="s">
        <v>5</v>
      </c>
      <c r="D44" s="229">
        <v>2</v>
      </c>
      <c r="E44" s="230">
        <v>530</v>
      </c>
      <c r="F44" s="201">
        <f t="shared" ref="F44" si="10">D44*E44</f>
        <v>1060</v>
      </c>
      <c r="G44" s="155">
        <f t="shared" ref="G44" si="11">F44/72</f>
        <v>14.722222222222221</v>
      </c>
      <c r="H44" s="46"/>
    </row>
    <row r="45" spans="1:13" ht="15.75" x14ac:dyDescent="0.25">
      <c r="A45" s="229">
        <v>5</v>
      </c>
      <c r="B45" s="260" t="s">
        <v>238</v>
      </c>
      <c r="C45" s="229" t="s">
        <v>5</v>
      </c>
      <c r="D45" s="229">
        <v>2</v>
      </c>
      <c r="E45" s="230">
        <v>230</v>
      </c>
      <c r="F45" s="201">
        <f t="shared" ref="F45:F47" si="12">D45*E45</f>
        <v>460</v>
      </c>
      <c r="G45" s="155">
        <f t="shared" ref="G45:G47" si="13">F45/72</f>
        <v>6.3888888888888893</v>
      </c>
      <c r="H45" s="46"/>
    </row>
    <row r="46" spans="1:13" ht="15.75" x14ac:dyDescent="0.25">
      <c r="A46" s="229">
        <v>6</v>
      </c>
      <c r="B46" s="260" t="s">
        <v>288</v>
      </c>
      <c r="C46" s="229" t="s">
        <v>5</v>
      </c>
      <c r="D46" s="229">
        <v>1</v>
      </c>
      <c r="E46" s="230">
        <v>270</v>
      </c>
      <c r="F46" s="201">
        <f t="shared" si="12"/>
        <v>270</v>
      </c>
      <c r="G46" s="155">
        <f t="shared" si="13"/>
        <v>3.75</v>
      </c>
      <c r="H46" s="46"/>
    </row>
    <row r="47" spans="1:13" ht="15.75" x14ac:dyDescent="0.25">
      <c r="A47" s="229">
        <v>7</v>
      </c>
      <c r="B47" s="260" t="s">
        <v>239</v>
      </c>
      <c r="C47" s="229" t="s">
        <v>5</v>
      </c>
      <c r="D47" s="229">
        <v>2</v>
      </c>
      <c r="E47" s="230">
        <v>700</v>
      </c>
      <c r="F47" s="201">
        <f t="shared" si="12"/>
        <v>1400</v>
      </c>
      <c r="G47" s="155">
        <f t="shared" si="13"/>
        <v>19.444444444444443</v>
      </c>
      <c r="H47" s="46"/>
      <c r="M47" s="155" t="e">
        <f>#REF!/72</f>
        <v>#REF!</v>
      </c>
    </row>
    <row r="48" spans="1:13" ht="15.75" x14ac:dyDescent="0.25">
      <c r="A48" s="229">
        <v>8</v>
      </c>
      <c r="B48" s="260" t="s">
        <v>240</v>
      </c>
      <c r="C48" s="229" t="s">
        <v>5</v>
      </c>
      <c r="D48" s="229">
        <v>3</v>
      </c>
      <c r="E48" s="230">
        <v>230</v>
      </c>
      <c r="F48" s="201">
        <f t="shared" ref="F48:F49" si="14">D48*E48</f>
        <v>690</v>
      </c>
      <c r="G48" s="155">
        <f t="shared" ref="G48:G49" si="15">F48/72</f>
        <v>9.5833333333333339</v>
      </c>
      <c r="H48" s="46"/>
    </row>
    <row r="49" spans="1:8" ht="15.75" x14ac:dyDescent="0.25">
      <c r="A49" s="229">
        <v>9</v>
      </c>
      <c r="B49" s="261" t="s">
        <v>243</v>
      </c>
      <c r="C49" s="229" t="s">
        <v>5</v>
      </c>
      <c r="D49" s="229">
        <v>5</v>
      </c>
      <c r="E49" s="230">
        <v>700</v>
      </c>
      <c r="F49" s="201">
        <f t="shared" si="14"/>
        <v>3500</v>
      </c>
      <c r="G49" s="155">
        <f t="shared" si="15"/>
        <v>48.611111111111114</v>
      </c>
      <c r="H49" s="46"/>
    </row>
    <row r="50" spans="1:8" ht="15.75" x14ac:dyDescent="0.25">
      <c r="A50" s="229">
        <v>10</v>
      </c>
      <c r="B50" s="261" t="s">
        <v>245</v>
      </c>
      <c r="C50" s="229" t="s">
        <v>5</v>
      </c>
      <c r="D50" s="229">
        <v>2</v>
      </c>
      <c r="E50" s="230">
        <v>420</v>
      </c>
      <c r="F50" s="201">
        <f t="shared" ref="F50:F51" si="16">D50*E50</f>
        <v>840</v>
      </c>
      <c r="G50" s="155">
        <f t="shared" ref="G50:G51" si="17">F50/72</f>
        <v>11.666666666666666</v>
      </c>
      <c r="H50" s="46"/>
    </row>
    <row r="51" spans="1:8" ht="15.75" x14ac:dyDescent="0.25">
      <c r="A51" s="229">
        <v>11</v>
      </c>
      <c r="B51" s="261" t="s">
        <v>247</v>
      </c>
      <c r="C51" s="229" t="s">
        <v>5</v>
      </c>
      <c r="D51" s="229">
        <v>1</v>
      </c>
      <c r="E51" s="230">
        <v>5800</v>
      </c>
      <c r="F51" s="201">
        <f t="shared" si="16"/>
        <v>5800</v>
      </c>
      <c r="G51" s="155">
        <f t="shared" si="17"/>
        <v>80.555555555555557</v>
      </c>
      <c r="H51" s="46"/>
    </row>
    <row r="52" spans="1:8" ht="15.75" x14ac:dyDescent="0.25">
      <c r="A52" s="229">
        <v>12</v>
      </c>
      <c r="B52" s="261" t="s">
        <v>246</v>
      </c>
      <c r="C52" s="229" t="s">
        <v>5</v>
      </c>
      <c r="D52" s="229">
        <v>4</v>
      </c>
      <c r="E52" s="230">
        <v>25</v>
      </c>
      <c r="F52" s="201">
        <f t="shared" ref="F52" si="18">D52*E52</f>
        <v>100</v>
      </c>
      <c r="G52" s="155">
        <f t="shared" ref="G52" si="19">F52/72</f>
        <v>1.3888888888888888</v>
      </c>
      <c r="H52" s="46"/>
    </row>
    <row r="53" spans="1:8" ht="15.75" x14ac:dyDescent="0.25">
      <c r="A53" s="229">
        <v>13</v>
      </c>
      <c r="B53" s="261" t="s">
        <v>244</v>
      </c>
      <c r="C53" s="229" t="s">
        <v>5</v>
      </c>
      <c r="D53" s="229">
        <v>1</v>
      </c>
      <c r="E53" s="230">
        <v>2300</v>
      </c>
      <c r="F53" s="201">
        <f t="shared" ref="F53" si="20">D53*E53</f>
        <v>2300</v>
      </c>
      <c r="G53" s="155">
        <f t="shared" ref="G53" si="21">F53/72</f>
        <v>31.944444444444443</v>
      </c>
      <c r="H53" s="46"/>
    </row>
    <row r="54" spans="1:8" ht="15.75" x14ac:dyDescent="0.25">
      <c r="A54" s="229">
        <v>14</v>
      </c>
      <c r="B54" s="401"/>
      <c r="C54" s="401"/>
      <c r="D54" s="401"/>
      <c r="E54" s="401"/>
      <c r="F54" s="401"/>
      <c r="G54" s="402"/>
      <c r="H54" s="46"/>
    </row>
    <row r="55" spans="1:8" ht="15.75" x14ac:dyDescent="0.25">
      <c r="A55" s="229">
        <v>15</v>
      </c>
      <c r="B55" s="401"/>
      <c r="C55" s="401"/>
      <c r="D55" s="401"/>
      <c r="E55" s="401"/>
      <c r="F55" s="401"/>
      <c r="G55" s="402"/>
      <c r="H55" s="46"/>
    </row>
    <row r="56" spans="1:8" ht="15.75" x14ac:dyDescent="0.25">
      <c r="A56" s="229">
        <v>16</v>
      </c>
      <c r="B56" s="401"/>
      <c r="C56" s="401"/>
      <c r="D56" s="401"/>
      <c r="E56" s="401"/>
      <c r="F56" s="401"/>
      <c r="G56" s="402"/>
      <c r="H56" s="46"/>
    </row>
    <row r="57" spans="1:8" ht="15.75" x14ac:dyDescent="0.25">
      <c r="A57" s="262"/>
      <c r="B57" s="231" t="s">
        <v>47</v>
      </c>
      <c r="C57" s="232" t="s">
        <v>40</v>
      </c>
      <c r="D57" s="232" t="s">
        <v>41</v>
      </c>
      <c r="E57" s="232"/>
      <c r="F57" s="233">
        <f>SUM(F41:F48)</f>
        <v>14880</v>
      </c>
      <c r="G57" s="156">
        <f>SUM(G41:G53)</f>
        <v>380.83333333333337</v>
      </c>
      <c r="H57" s="46"/>
    </row>
    <row r="58" spans="1:8" ht="14.25" customHeight="1" x14ac:dyDescent="0.25">
      <c r="A58" s="27"/>
      <c r="B58" s="27"/>
      <c r="C58" s="27"/>
      <c r="D58" s="27"/>
      <c r="E58" s="27"/>
      <c r="F58" s="46"/>
      <c r="G58" s="140"/>
      <c r="H58" s="46"/>
    </row>
    <row r="59" spans="1:8" ht="28.5" customHeight="1" x14ac:dyDescent="0.25">
      <c r="A59" s="48" t="s">
        <v>14</v>
      </c>
      <c r="B59" s="48" t="s">
        <v>15</v>
      </c>
      <c r="C59" s="50" t="s">
        <v>134</v>
      </c>
      <c r="D59" s="49" t="s">
        <v>26</v>
      </c>
      <c r="E59" s="188"/>
      <c r="F59" s="145"/>
      <c r="G59" s="140"/>
      <c r="H59" s="46"/>
    </row>
    <row r="60" spans="1:8" ht="21.75" customHeight="1" x14ac:dyDescent="0.25">
      <c r="A60" s="51">
        <v>1</v>
      </c>
      <c r="B60" s="49" t="s">
        <v>99</v>
      </c>
      <c r="C60" s="51">
        <v>58.1</v>
      </c>
      <c r="D60" s="100"/>
      <c r="E60" s="189"/>
      <c r="F60" s="145"/>
      <c r="G60" s="140"/>
      <c r="H60" s="46"/>
    </row>
    <row r="61" spans="1:8" ht="15" customHeight="1" x14ac:dyDescent="0.25">
      <c r="A61" s="48"/>
      <c r="B61" s="52" t="s">
        <v>12</v>
      </c>
      <c r="C61" s="52"/>
      <c r="D61" s="52"/>
      <c r="E61" s="190"/>
      <c r="F61" s="145"/>
      <c r="G61" s="140"/>
      <c r="H61" s="46"/>
    </row>
    <row r="62" spans="1:8" ht="15" customHeight="1" x14ac:dyDescent="0.25">
      <c r="A62" s="145"/>
      <c r="B62" s="131"/>
      <c r="C62" s="131"/>
      <c r="D62" s="131"/>
      <c r="E62" s="131"/>
      <c r="F62" s="145"/>
      <c r="G62" s="140"/>
      <c r="H62" s="46"/>
    </row>
    <row r="63" spans="1:8" ht="15.75" x14ac:dyDescent="0.25">
      <c r="A63" s="284" t="s">
        <v>103</v>
      </c>
      <c r="B63" s="363"/>
      <c r="C63" s="363"/>
      <c r="D63" s="363"/>
      <c r="E63" s="363"/>
      <c r="F63" s="46"/>
      <c r="G63" s="140"/>
      <c r="H63" s="46"/>
    </row>
    <row r="64" spans="1:8" ht="15.75" customHeight="1" x14ac:dyDescent="0.25">
      <c r="A64" s="46"/>
      <c r="B64" s="25"/>
      <c r="C64" s="46"/>
      <c r="D64" s="46"/>
      <c r="E64" s="46"/>
      <c r="F64" s="46"/>
      <c r="G64" s="140"/>
      <c r="H64" s="46"/>
    </row>
    <row r="65" spans="1:8" ht="15.75" customHeight="1" x14ac:dyDescent="0.25">
      <c r="A65" s="296" t="s">
        <v>18</v>
      </c>
      <c r="B65" s="301" t="s">
        <v>50</v>
      </c>
      <c r="C65" s="301" t="s">
        <v>51</v>
      </c>
      <c r="D65" s="296" t="s">
        <v>52</v>
      </c>
      <c r="E65" s="185"/>
      <c r="F65" s="46"/>
      <c r="G65" s="140"/>
      <c r="H65" s="46"/>
    </row>
    <row r="66" spans="1:8" ht="15.75" customHeight="1" x14ac:dyDescent="0.25">
      <c r="A66" s="296"/>
      <c r="B66" s="335"/>
      <c r="C66" s="335"/>
      <c r="D66" s="325"/>
      <c r="E66" s="234"/>
      <c r="F66" s="27"/>
      <c r="G66" s="140"/>
      <c r="H66" s="46"/>
    </row>
    <row r="67" spans="1:8" ht="15.75" customHeight="1" x14ac:dyDescent="0.25">
      <c r="A67" s="296"/>
      <c r="B67" s="336"/>
      <c r="C67" s="336"/>
      <c r="D67" s="325"/>
      <c r="E67" s="234"/>
      <c r="F67" s="28"/>
      <c r="G67" s="140"/>
      <c r="H67" s="46"/>
    </row>
    <row r="68" spans="1:8" ht="20.25" customHeight="1" x14ac:dyDescent="0.25">
      <c r="A68" s="14">
        <v>1</v>
      </c>
      <c r="B68" s="14">
        <v>2</v>
      </c>
      <c r="C68" s="14">
        <v>3</v>
      </c>
      <c r="D68" s="171">
        <v>4</v>
      </c>
      <c r="E68" s="185"/>
      <c r="F68" s="29"/>
      <c r="G68" s="140"/>
      <c r="H68" s="46"/>
    </row>
    <row r="69" spans="1:8" ht="30" customHeight="1" x14ac:dyDescent="0.25">
      <c r="A69" s="14" t="s">
        <v>214</v>
      </c>
      <c r="B69" s="30">
        <v>1182.5</v>
      </c>
      <c r="C69" s="14">
        <v>100</v>
      </c>
      <c r="D69" s="31">
        <v>0</v>
      </c>
      <c r="E69" s="186"/>
      <c r="F69" s="29"/>
      <c r="G69" s="140"/>
      <c r="H69" s="46"/>
    </row>
    <row r="70" spans="1:8" ht="15.75" x14ac:dyDescent="0.25">
      <c r="A70" s="14"/>
      <c r="B70" s="30">
        <v>0</v>
      </c>
      <c r="C70" s="14"/>
      <c r="D70" s="31"/>
      <c r="E70" s="186"/>
      <c r="F70" s="29"/>
      <c r="G70" s="140"/>
      <c r="H70" s="46"/>
    </row>
    <row r="71" spans="1:8" ht="15.75" customHeight="1" x14ac:dyDescent="0.25">
      <c r="A71" s="144"/>
      <c r="B71" s="18" t="s">
        <v>47</v>
      </c>
      <c r="C71" s="19" t="s">
        <v>40</v>
      </c>
      <c r="D71" s="172" t="s">
        <v>41</v>
      </c>
      <c r="E71" s="187"/>
      <c r="F71" s="29"/>
      <c r="G71" s="140"/>
      <c r="H71" s="46"/>
    </row>
    <row r="72" spans="1:8" ht="15.75" customHeight="1" x14ac:dyDescent="0.25">
      <c r="A72" s="147"/>
      <c r="B72" s="56"/>
      <c r="C72" s="119"/>
      <c r="D72" s="119"/>
      <c r="E72" s="119"/>
      <c r="F72" s="29"/>
      <c r="G72" s="140"/>
      <c r="H72" s="46"/>
    </row>
    <row r="73" spans="1:8" ht="15.75" customHeight="1" x14ac:dyDescent="0.25">
      <c r="A73" s="147"/>
      <c r="B73" s="315" t="s">
        <v>133</v>
      </c>
      <c r="C73" s="315"/>
      <c r="D73" s="315"/>
      <c r="E73" s="315"/>
      <c r="F73" s="83" t="s">
        <v>154</v>
      </c>
      <c r="G73" s="140"/>
      <c r="H73" s="46"/>
    </row>
    <row r="74" spans="1:8" ht="24.75" customHeight="1" x14ac:dyDescent="0.25">
      <c r="A74" s="269"/>
      <c r="B74" s="56"/>
      <c r="C74" s="337" t="s">
        <v>150</v>
      </c>
      <c r="D74" s="337"/>
      <c r="E74" s="268">
        <v>2484.3000000000002</v>
      </c>
      <c r="F74" s="265">
        <v>58.1</v>
      </c>
      <c r="G74" s="140"/>
      <c r="H74" s="46"/>
    </row>
    <row r="75" spans="1:8" ht="51.75" customHeight="1" x14ac:dyDescent="0.25">
      <c r="A75" s="270" t="s">
        <v>108</v>
      </c>
      <c r="B75" s="267" t="s">
        <v>109</v>
      </c>
      <c r="C75" s="267" t="s">
        <v>156</v>
      </c>
      <c r="D75" s="267" t="s">
        <v>155</v>
      </c>
      <c r="E75" s="267" t="s">
        <v>157</v>
      </c>
      <c r="F75" s="266" t="s">
        <v>228</v>
      </c>
      <c r="G75" s="140"/>
      <c r="H75" s="46"/>
    </row>
    <row r="76" spans="1:8" ht="28.5" customHeight="1" x14ac:dyDescent="0.25">
      <c r="A76" s="270" t="s">
        <v>130</v>
      </c>
      <c r="B76" s="103">
        <v>1904205.92</v>
      </c>
      <c r="C76" s="103">
        <f t="shared" ref="C76:C81" si="22">B76/12</f>
        <v>158683.82666666666</v>
      </c>
      <c r="D76" s="103">
        <f>C76/$E$74</f>
        <v>63.874663553784423</v>
      </c>
      <c r="E76" s="103">
        <f>D76*$F$74</f>
        <v>3711.117952474875</v>
      </c>
      <c r="F76" s="129">
        <f>E76/164.4*4/8</f>
        <v>11.286855086602417</v>
      </c>
      <c r="G76" s="140"/>
      <c r="H76" s="46"/>
    </row>
    <row r="77" spans="1:8" ht="19.5" customHeight="1" x14ac:dyDescent="0.25">
      <c r="A77" s="271" t="s">
        <v>131</v>
      </c>
      <c r="B77" s="103">
        <v>23294</v>
      </c>
      <c r="C77" s="103">
        <f t="shared" si="22"/>
        <v>1941.1666666666667</v>
      </c>
      <c r="D77" s="103">
        <f>C77/$E$74</f>
        <v>0.78137369346160557</v>
      </c>
      <c r="E77" s="103">
        <f t="shared" ref="E77:E80" si="23">D77*$F$74</f>
        <v>45.397811590119282</v>
      </c>
      <c r="F77" s="129">
        <f>E77/164.4*4/8</f>
        <v>0.13807120313296617</v>
      </c>
      <c r="G77" s="140"/>
      <c r="H77" s="46"/>
    </row>
    <row r="78" spans="1:8" ht="45.75" customHeight="1" x14ac:dyDescent="0.25">
      <c r="A78" s="270" t="s">
        <v>132</v>
      </c>
      <c r="B78" s="103">
        <v>217275.69</v>
      </c>
      <c r="C78" s="103">
        <f t="shared" si="22"/>
        <v>18106.307499999999</v>
      </c>
      <c r="D78" s="103">
        <f>C78/$E$74</f>
        <v>7.2882934830737023</v>
      </c>
      <c r="E78" s="103">
        <f t="shared" si="23"/>
        <v>423.4498513665821</v>
      </c>
      <c r="F78" s="129">
        <f>E78/164.4*4/8</f>
        <v>1.2878645114555416</v>
      </c>
      <c r="G78" s="140"/>
      <c r="H78" s="46"/>
    </row>
    <row r="79" spans="1:8" ht="49.5" customHeight="1" x14ac:dyDescent="0.25">
      <c r="A79" s="270" t="s">
        <v>182</v>
      </c>
      <c r="B79" s="103">
        <v>150000</v>
      </c>
      <c r="C79" s="103">
        <f t="shared" si="22"/>
        <v>12500</v>
      </c>
      <c r="D79" s="103">
        <f>C79/$E$74</f>
        <v>5.0315984381918444</v>
      </c>
      <c r="E79" s="103">
        <f t="shared" si="23"/>
        <v>292.33586925894616</v>
      </c>
      <c r="F79" s="129">
        <f>E79/164.4*4/8</f>
        <v>0.88909935906005522</v>
      </c>
      <c r="G79" s="140"/>
      <c r="H79" s="46"/>
    </row>
    <row r="80" spans="1:8" ht="43.5" customHeight="1" x14ac:dyDescent="0.25">
      <c r="A80" s="270" t="str">
        <f>'Прилож5 волшебный сундучок'!A69</f>
        <v>з/плата тех.персонала с начислением</v>
      </c>
      <c r="B80" s="103">
        <v>291829.8</v>
      </c>
      <c r="C80" s="103">
        <f t="shared" si="22"/>
        <v>24319.149999999998</v>
      </c>
      <c r="D80" s="103">
        <f>C80/$E$74</f>
        <v>9.789135772652255</v>
      </c>
      <c r="E80" s="103">
        <f t="shared" si="23"/>
        <v>568.74878839109601</v>
      </c>
      <c r="F80" s="129">
        <f>E80/164.4*4/8</f>
        <v>1.7297712542308272</v>
      </c>
      <c r="G80" s="140"/>
      <c r="H80" s="46"/>
    </row>
    <row r="81" spans="1:8" ht="48" customHeight="1" x14ac:dyDescent="0.25">
      <c r="A81" s="275" t="s">
        <v>287</v>
      </c>
      <c r="B81" s="276">
        <v>612420.48</v>
      </c>
      <c r="C81" s="276">
        <f t="shared" si="22"/>
        <v>51035.040000000001</v>
      </c>
      <c r="D81" s="276"/>
      <c r="E81" s="276" t="s">
        <v>311</v>
      </c>
      <c r="F81" s="277">
        <v>1063.21</v>
      </c>
      <c r="G81" s="140"/>
      <c r="H81" s="46"/>
    </row>
    <row r="82" spans="1:8" ht="18.75" customHeight="1" x14ac:dyDescent="0.25">
      <c r="A82" s="272" t="s">
        <v>12</v>
      </c>
      <c r="B82" s="107">
        <f>SUM(B76:B81)</f>
        <v>3199025.8899999997</v>
      </c>
      <c r="C82" s="107">
        <f>SUM(C76:C81)</f>
        <v>266585.49083333329</v>
      </c>
      <c r="D82" s="107">
        <f>SUM(D76:D81)</f>
        <v>86.765064941163843</v>
      </c>
      <c r="E82" s="107">
        <f>SUM(E76:E81)</f>
        <v>5041.0502730816188</v>
      </c>
      <c r="F82" s="107">
        <f>SUM(F76:F81)</f>
        <v>1078.541661414482</v>
      </c>
      <c r="G82" s="140"/>
      <c r="H82" s="46"/>
    </row>
    <row r="83" spans="1:8" ht="15.75" x14ac:dyDescent="0.25">
      <c r="A83" s="13"/>
      <c r="B83" s="284" t="s">
        <v>112</v>
      </c>
      <c r="C83" s="284"/>
      <c r="D83" s="284"/>
      <c r="E83" s="284"/>
      <c r="F83" s="284"/>
      <c r="G83" s="140"/>
      <c r="H83" s="46"/>
    </row>
    <row r="84" spans="1:8" ht="15.75" x14ac:dyDescent="0.25">
      <c r="A84" s="14">
        <v>1</v>
      </c>
      <c r="B84" s="323" t="s">
        <v>105</v>
      </c>
      <c r="C84" s="323"/>
      <c r="D84" s="324"/>
      <c r="E84" s="103">
        <v>1170200</v>
      </c>
      <c r="F84" s="235"/>
      <c r="G84" s="140"/>
      <c r="H84" s="46"/>
    </row>
    <row r="85" spans="1:8" ht="15.75" x14ac:dyDescent="0.25">
      <c r="A85" s="14">
        <v>2</v>
      </c>
      <c r="B85" s="323" t="s">
        <v>106</v>
      </c>
      <c r="C85" s="323"/>
      <c r="D85" s="324"/>
      <c r="E85" s="103">
        <f>B81</f>
        <v>612420.48</v>
      </c>
      <c r="F85" s="236"/>
      <c r="G85" s="140"/>
      <c r="H85" s="46"/>
    </row>
    <row r="86" spans="1:8" ht="15" customHeight="1" x14ac:dyDescent="0.25">
      <c r="A86" s="14">
        <v>3</v>
      </c>
      <c r="B86" s="323" t="s">
        <v>29</v>
      </c>
      <c r="C86" s="323"/>
      <c r="D86" s="324"/>
      <c r="E86" s="148">
        <v>0</v>
      </c>
      <c r="F86" s="235"/>
      <c r="G86" s="140"/>
      <c r="H86" s="46"/>
    </row>
    <row r="87" spans="1:8" ht="19.5" customHeight="1" x14ac:dyDescent="0.25">
      <c r="A87" s="14">
        <v>4</v>
      </c>
      <c r="B87" s="330" t="s">
        <v>107</v>
      </c>
      <c r="C87" s="331"/>
      <c r="D87" s="331"/>
      <c r="E87" s="103">
        <v>24536000</v>
      </c>
      <c r="F87" s="235"/>
      <c r="G87" s="140"/>
      <c r="H87" s="46"/>
    </row>
    <row r="88" spans="1:8" ht="15.75" x14ac:dyDescent="0.25">
      <c r="A88" s="14">
        <v>5</v>
      </c>
      <c r="B88" s="323" t="s">
        <v>60</v>
      </c>
      <c r="C88" s="323"/>
      <c r="D88" s="324"/>
      <c r="E88" s="148">
        <f>SUM(E84+E85+E86)/E87</f>
        <v>7.265326377567656E-2</v>
      </c>
      <c r="F88" s="235"/>
      <c r="G88" s="140"/>
      <c r="H88" s="46"/>
    </row>
    <row r="89" spans="1:8" ht="39.75" customHeight="1" x14ac:dyDescent="0.25">
      <c r="A89" s="296">
        <v>5</v>
      </c>
      <c r="B89" s="323" t="s">
        <v>61</v>
      </c>
      <c r="C89" s="323"/>
      <c r="D89" s="324"/>
      <c r="E89" s="148">
        <f>F11</f>
        <v>161.06409736308316</v>
      </c>
      <c r="F89" s="235"/>
      <c r="G89" s="140"/>
      <c r="H89" s="46"/>
    </row>
    <row r="90" spans="1:8" ht="19.5" hidden="1" customHeight="1" x14ac:dyDescent="0.25">
      <c r="A90" s="296"/>
      <c r="B90" s="323"/>
      <c r="C90" s="323"/>
      <c r="D90" s="324"/>
      <c r="E90" s="149"/>
      <c r="F90" s="235"/>
      <c r="G90" s="140"/>
      <c r="H90" s="46"/>
    </row>
    <row r="91" spans="1:8" ht="21.75" customHeight="1" x14ac:dyDescent="0.25">
      <c r="A91" s="19">
        <v>7</v>
      </c>
      <c r="B91" s="287" t="s">
        <v>62</v>
      </c>
      <c r="C91" s="326"/>
      <c r="D91" s="327"/>
      <c r="E91" s="150">
        <f>E89*E88</f>
        <v>11.701832350511333</v>
      </c>
      <c r="F91" s="235"/>
      <c r="G91" s="140"/>
      <c r="H91" s="46"/>
    </row>
    <row r="92" spans="1:8" ht="19.5" customHeight="1" x14ac:dyDescent="0.25">
      <c r="A92" s="36"/>
      <c r="B92" s="289"/>
      <c r="C92" s="289"/>
      <c r="D92" s="289"/>
      <c r="E92" s="21"/>
      <c r="F92" s="46"/>
      <c r="G92" s="140"/>
      <c r="H92" s="46"/>
    </row>
    <row r="93" spans="1:8" ht="18" customHeight="1" x14ac:dyDescent="0.25">
      <c r="A93" s="39"/>
      <c r="B93" s="39"/>
      <c r="C93" s="39"/>
      <c r="D93" s="39"/>
      <c r="E93" s="39"/>
      <c r="F93" s="38"/>
      <c r="G93" s="140"/>
      <c r="H93" s="46"/>
    </row>
    <row r="94" spans="1:8" ht="16.5" customHeight="1" x14ac:dyDescent="0.25">
      <c r="A94" s="284" t="s">
        <v>113</v>
      </c>
      <c r="B94" s="284"/>
      <c r="C94" s="284"/>
      <c r="D94" s="284"/>
      <c r="E94" s="27"/>
      <c r="F94" s="38"/>
      <c r="G94" s="140"/>
      <c r="H94" s="46"/>
    </row>
    <row r="95" spans="1:8" ht="20.25" customHeight="1" x14ac:dyDescent="0.25">
      <c r="A95" s="13"/>
      <c r="B95" s="151"/>
      <c r="C95" s="151"/>
      <c r="D95" s="151"/>
      <c r="E95" s="151"/>
      <c r="F95" s="37"/>
      <c r="G95" s="140"/>
      <c r="H95" s="46"/>
    </row>
    <row r="96" spans="1:8" s="11" customFormat="1" ht="21.75" customHeight="1" x14ac:dyDescent="0.25">
      <c r="A96" s="42" t="s">
        <v>17</v>
      </c>
      <c r="B96" s="43" t="s">
        <v>64</v>
      </c>
      <c r="C96" s="285" t="s">
        <v>65</v>
      </c>
      <c r="D96" s="286"/>
      <c r="E96" s="60"/>
      <c r="F96" s="37"/>
      <c r="G96" s="140"/>
      <c r="H96" s="46"/>
    </row>
    <row r="97" spans="1:8" s="11" customFormat="1" ht="30" x14ac:dyDescent="0.25">
      <c r="A97" s="43">
        <v>1</v>
      </c>
      <c r="B97" s="73" t="s">
        <v>66</v>
      </c>
      <c r="C97" s="319">
        <f>F11</f>
        <v>161.06409736308316</v>
      </c>
      <c r="D97" s="320"/>
      <c r="E97" s="61"/>
      <c r="F97" s="39"/>
      <c r="G97" s="140"/>
      <c r="H97" s="46"/>
    </row>
    <row r="98" spans="1:8" s="11" customFormat="1" ht="30" x14ac:dyDescent="0.25">
      <c r="A98" s="43">
        <v>2</v>
      </c>
      <c r="B98" s="73" t="s">
        <v>67</v>
      </c>
      <c r="C98" s="319">
        <f>C97*30.2/100</f>
        <v>48.641357403651121</v>
      </c>
      <c r="D98" s="320"/>
      <c r="E98" s="61"/>
      <c r="F98" s="27"/>
      <c r="G98" s="140"/>
      <c r="H98" s="46"/>
    </row>
    <row r="99" spans="1:8" s="11" customFormat="1" ht="30" x14ac:dyDescent="0.25">
      <c r="A99" s="43">
        <v>3</v>
      </c>
      <c r="B99" s="73" t="s">
        <v>68</v>
      </c>
      <c r="C99" s="319">
        <f>G57+G36</f>
        <v>399.27027777777784</v>
      </c>
      <c r="D99" s="320"/>
      <c r="E99" s="61"/>
      <c r="F99" s="138"/>
      <c r="G99" s="140"/>
      <c r="H99" s="46"/>
    </row>
    <row r="100" spans="1:8" s="11" customFormat="1" ht="33.75" customHeight="1" x14ac:dyDescent="0.25">
      <c r="A100" s="43">
        <v>4</v>
      </c>
      <c r="B100" s="73" t="s">
        <v>69</v>
      </c>
      <c r="C100" s="319">
        <v>0</v>
      </c>
      <c r="D100" s="320"/>
      <c r="E100" s="61"/>
      <c r="F100" s="21"/>
      <c r="G100" s="140"/>
      <c r="H100" s="46"/>
    </row>
    <row r="101" spans="1:8" s="11" customFormat="1" ht="20.25" customHeight="1" x14ac:dyDescent="0.25">
      <c r="A101" s="43">
        <v>5</v>
      </c>
      <c r="B101" s="73" t="s">
        <v>70</v>
      </c>
      <c r="C101" s="319">
        <v>0</v>
      </c>
      <c r="D101" s="320"/>
      <c r="E101" s="61"/>
      <c r="F101" s="138"/>
      <c r="G101" s="140"/>
      <c r="H101" s="46"/>
    </row>
    <row r="102" spans="1:8" s="11" customFormat="1" ht="33" customHeight="1" x14ac:dyDescent="0.25">
      <c r="A102" s="43">
        <v>6</v>
      </c>
      <c r="B102" s="73" t="s">
        <v>104</v>
      </c>
      <c r="C102" s="319">
        <f>F82</f>
        <v>1078.541661414482</v>
      </c>
      <c r="D102" s="320"/>
      <c r="E102" s="61"/>
      <c r="F102" s="138"/>
      <c r="G102" s="140"/>
      <c r="H102" s="46"/>
    </row>
    <row r="103" spans="1:8" s="11" customFormat="1" ht="19.5" customHeight="1" x14ac:dyDescent="0.25">
      <c r="A103" s="43">
        <v>7</v>
      </c>
      <c r="B103" s="73" t="s">
        <v>30</v>
      </c>
      <c r="C103" s="319">
        <f>E91</f>
        <v>11.701832350511333</v>
      </c>
      <c r="D103" s="320"/>
      <c r="E103" s="61"/>
      <c r="F103" s="46"/>
      <c r="G103" s="140"/>
      <c r="H103" s="46"/>
    </row>
    <row r="104" spans="1:8" s="11" customFormat="1" ht="15.75" x14ac:dyDescent="0.25">
      <c r="A104" s="43">
        <v>8</v>
      </c>
      <c r="B104" s="73" t="s">
        <v>72</v>
      </c>
      <c r="C104" s="319">
        <f>SUM(C97:C103)</f>
        <v>1699.2192263095053</v>
      </c>
      <c r="D104" s="320"/>
      <c r="E104" s="93"/>
      <c r="F104" s="46"/>
      <c r="G104" s="140"/>
      <c r="H104" s="46"/>
    </row>
    <row r="105" spans="1:8" s="11" customFormat="1" ht="15.75" x14ac:dyDescent="0.25">
      <c r="A105" s="43">
        <v>9</v>
      </c>
      <c r="B105" s="73" t="s">
        <v>73</v>
      </c>
      <c r="C105" s="319">
        <v>400.78</v>
      </c>
      <c r="D105" s="320"/>
      <c r="E105" s="93">
        <f>C105/C104%</f>
        <v>23.586126721885364</v>
      </c>
      <c r="F105" s="113" t="s">
        <v>75</v>
      </c>
      <c r="G105" s="152"/>
      <c r="H105" s="46"/>
    </row>
    <row r="106" spans="1:8" s="11" customFormat="1" ht="15.75" x14ac:dyDescent="0.25">
      <c r="A106" s="43">
        <v>10</v>
      </c>
      <c r="B106" s="73" t="s">
        <v>76</v>
      </c>
      <c r="C106" s="319">
        <v>1</v>
      </c>
      <c r="D106" s="320"/>
      <c r="E106" s="93"/>
      <c r="F106" s="46"/>
      <c r="G106" s="140"/>
      <c r="H106" s="46"/>
    </row>
    <row r="107" spans="1:8" s="11" customFormat="1" ht="30" x14ac:dyDescent="0.25">
      <c r="A107" s="43">
        <v>11</v>
      </c>
      <c r="B107" s="73" t="s">
        <v>77</v>
      </c>
      <c r="C107" s="319">
        <f>(C104+C105)/C106</f>
        <v>2099.9992263095055</v>
      </c>
      <c r="D107" s="320"/>
      <c r="E107" s="62"/>
      <c r="F107" s="46"/>
      <c r="G107" s="140"/>
      <c r="H107" s="46"/>
    </row>
    <row r="108" spans="1:8" s="11" customFormat="1" x14ac:dyDescent="0.25">
      <c r="A108" s="43">
        <v>12</v>
      </c>
      <c r="B108" s="73" t="s">
        <v>310</v>
      </c>
      <c r="C108" s="321">
        <f>C107/10</f>
        <v>209.99992263095055</v>
      </c>
      <c r="D108" s="322"/>
      <c r="E108" s="108"/>
      <c r="F108" s="46"/>
      <c r="G108" s="140"/>
      <c r="H108" s="46"/>
    </row>
    <row r="109" spans="1:8" s="11" customFormat="1" x14ac:dyDescent="0.25">
      <c r="A109" s="43">
        <v>13</v>
      </c>
      <c r="B109" s="157" t="s">
        <v>290</v>
      </c>
      <c r="C109" s="321">
        <f>C108*8</f>
        <v>1679.9993810476044</v>
      </c>
      <c r="D109" s="322"/>
      <c r="E109" s="153"/>
      <c r="F109" s="46"/>
      <c r="G109" s="140"/>
      <c r="H109" s="46"/>
    </row>
    <row r="110" spans="1:8" x14ac:dyDescent="0.25">
      <c r="A110" s="46"/>
      <c r="B110" s="46"/>
      <c r="C110" s="46"/>
      <c r="D110" s="46"/>
      <c r="E110" s="46"/>
      <c r="F110" s="46"/>
      <c r="G110" s="140"/>
      <c r="H110" s="46"/>
    </row>
    <row r="111" spans="1:8" x14ac:dyDescent="0.25">
      <c r="A111" s="46"/>
      <c r="B111" s="46"/>
      <c r="C111" s="46"/>
      <c r="D111" s="46"/>
      <c r="E111" s="46"/>
      <c r="F111" s="46"/>
      <c r="G111" s="140"/>
      <c r="H111" s="46"/>
    </row>
    <row r="112" spans="1:8" x14ac:dyDescent="0.25">
      <c r="A112" s="46"/>
      <c r="B112" s="46"/>
      <c r="C112" s="46"/>
      <c r="D112" s="46"/>
      <c r="E112" s="46"/>
      <c r="F112" s="46"/>
      <c r="G112" s="140"/>
      <c r="H112" s="46"/>
    </row>
    <row r="113" spans="1:8" x14ac:dyDescent="0.25">
      <c r="A113" s="46"/>
      <c r="B113" s="46"/>
      <c r="C113" s="46"/>
      <c r="D113" s="46"/>
      <c r="E113" s="46"/>
      <c r="F113" s="46"/>
      <c r="G113" s="140"/>
      <c r="H113" s="46"/>
    </row>
    <row r="114" spans="1:8" x14ac:dyDescent="0.25">
      <c r="A114" s="46"/>
      <c r="B114" s="46"/>
      <c r="C114" s="46"/>
      <c r="D114" s="46"/>
      <c r="E114" s="46"/>
      <c r="F114" s="46"/>
      <c r="G114" s="140"/>
      <c r="H114" s="46"/>
    </row>
    <row r="115" spans="1:8" x14ac:dyDescent="0.25">
      <c r="A115" s="46"/>
      <c r="B115" s="46"/>
      <c r="C115" s="46"/>
      <c r="D115" s="46"/>
      <c r="E115" s="46"/>
      <c r="F115" s="46"/>
      <c r="G115" s="140"/>
      <c r="H115" s="46"/>
    </row>
    <row r="116" spans="1:8" x14ac:dyDescent="0.25">
      <c r="A116" s="46"/>
      <c r="B116" s="46"/>
      <c r="C116" s="46"/>
      <c r="D116" s="46"/>
      <c r="E116" s="46"/>
      <c r="F116" s="46"/>
      <c r="G116" s="140"/>
      <c r="H116" s="46"/>
    </row>
    <row r="117" spans="1:8" x14ac:dyDescent="0.25">
      <c r="A117" s="46"/>
      <c r="B117" s="46"/>
      <c r="C117" s="46"/>
      <c r="D117" s="46"/>
      <c r="E117" s="46"/>
      <c r="F117" s="46"/>
      <c r="G117" s="140"/>
      <c r="H117" s="46"/>
    </row>
    <row r="118" spans="1:8" x14ac:dyDescent="0.25">
      <c r="A118" s="46"/>
      <c r="B118" s="46"/>
      <c r="C118" s="46"/>
      <c r="D118" s="46"/>
      <c r="E118" s="46"/>
      <c r="F118" s="46"/>
      <c r="G118" s="140"/>
      <c r="H118" s="46"/>
    </row>
    <row r="119" spans="1:8" x14ac:dyDescent="0.25">
      <c r="A119" s="46"/>
      <c r="B119" s="46"/>
      <c r="C119" s="46"/>
      <c r="D119" s="46"/>
      <c r="E119" s="46"/>
      <c r="F119" s="46"/>
      <c r="G119" s="140"/>
      <c r="H119" s="46"/>
    </row>
    <row r="120" spans="1:8" x14ac:dyDescent="0.25">
      <c r="A120" s="46"/>
      <c r="B120" s="46"/>
      <c r="C120" s="46"/>
      <c r="D120" s="46"/>
      <c r="E120" s="46"/>
      <c r="F120" s="46"/>
      <c r="G120" s="140"/>
      <c r="H120" s="46"/>
    </row>
    <row r="121" spans="1:8" x14ac:dyDescent="0.25">
      <c r="A121" s="46"/>
      <c r="B121" s="46"/>
      <c r="C121" s="46"/>
      <c r="D121" s="46"/>
      <c r="E121" s="46"/>
      <c r="F121" s="46"/>
      <c r="G121" s="140"/>
      <c r="H121" s="46"/>
    </row>
    <row r="122" spans="1:8" x14ac:dyDescent="0.25">
      <c r="A122" s="46"/>
      <c r="B122" s="46"/>
      <c r="C122" s="46"/>
      <c r="D122" s="46"/>
      <c r="E122" s="46"/>
      <c r="F122" s="46"/>
      <c r="G122" s="140"/>
      <c r="H122" s="46"/>
    </row>
    <row r="123" spans="1:8" x14ac:dyDescent="0.25">
      <c r="A123" s="46"/>
      <c r="B123" s="46"/>
      <c r="C123" s="46"/>
      <c r="D123" s="46"/>
      <c r="E123" s="46"/>
      <c r="F123" s="46"/>
      <c r="G123" s="140"/>
      <c r="H123" s="46"/>
    </row>
    <row r="124" spans="1:8" x14ac:dyDescent="0.25">
      <c r="A124" s="46"/>
      <c r="B124" s="46"/>
      <c r="C124" s="46"/>
      <c r="D124" s="46"/>
      <c r="E124" s="46"/>
      <c r="F124" s="46"/>
      <c r="G124" s="140"/>
      <c r="H124" s="46"/>
    </row>
    <row r="125" spans="1:8" x14ac:dyDescent="0.25">
      <c r="A125" s="46"/>
      <c r="B125" s="46"/>
      <c r="C125" s="46"/>
      <c r="D125" s="46"/>
      <c r="E125" s="46"/>
      <c r="F125" s="46"/>
      <c r="G125" s="140"/>
      <c r="H125" s="46"/>
    </row>
    <row r="126" spans="1:8" x14ac:dyDescent="0.25">
      <c r="A126" s="46"/>
      <c r="B126" s="46"/>
      <c r="C126" s="46"/>
      <c r="D126" s="46"/>
      <c r="E126" s="46"/>
      <c r="F126" s="46"/>
      <c r="G126" s="140"/>
      <c r="H126" s="46"/>
    </row>
    <row r="127" spans="1:8" x14ac:dyDescent="0.25">
      <c r="A127" s="46"/>
      <c r="B127" s="46"/>
      <c r="C127" s="46"/>
      <c r="D127" s="46"/>
      <c r="E127" s="46"/>
      <c r="F127" s="46"/>
      <c r="G127" s="140"/>
      <c r="H127" s="46"/>
    </row>
    <row r="128" spans="1:8" x14ac:dyDescent="0.25">
      <c r="A128" s="46"/>
      <c r="B128" s="46"/>
      <c r="C128" s="46"/>
      <c r="D128" s="46"/>
      <c r="E128" s="46"/>
      <c r="F128" s="46"/>
      <c r="G128" s="140"/>
      <c r="H128" s="46"/>
    </row>
    <row r="129" spans="1:8" x14ac:dyDescent="0.25">
      <c r="A129" s="46"/>
      <c r="B129" s="46"/>
      <c r="C129" s="46"/>
      <c r="D129" s="46"/>
      <c r="E129" s="46"/>
      <c r="F129" s="46"/>
      <c r="G129" s="140"/>
      <c r="H129" s="46"/>
    </row>
    <row r="130" spans="1:8" x14ac:dyDescent="0.25">
      <c r="A130" s="46"/>
      <c r="B130" s="46"/>
      <c r="C130" s="46"/>
      <c r="D130" s="46"/>
      <c r="E130" s="46"/>
      <c r="F130" s="46"/>
      <c r="G130" s="140"/>
      <c r="H130" s="46"/>
    </row>
    <row r="131" spans="1:8" x14ac:dyDescent="0.25">
      <c r="A131" s="46"/>
      <c r="B131" s="46"/>
      <c r="C131" s="46"/>
      <c r="D131" s="46"/>
      <c r="E131" s="46"/>
      <c r="F131" s="46"/>
      <c r="G131" s="140"/>
      <c r="H131" s="46"/>
    </row>
    <row r="132" spans="1:8" x14ac:dyDescent="0.25">
      <c r="A132" s="46"/>
      <c r="B132" s="46"/>
      <c r="C132" s="46"/>
      <c r="D132" s="46"/>
      <c r="E132" s="46"/>
      <c r="F132" s="46"/>
      <c r="G132" s="140"/>
      <c r="H132" s="46"/>
    </row>
    <row r="133" spans="1:8" x14ac:dyDescent="0.25">
      <c r="A133" s="46"/>
      <c r="B133" s="46"/>
      <c r="C133" s="46"/>
      <c r="D133" s="46"/>
      <c r="E133" s="46"/>
      <c r="F133" s="46"/>
      <c r="G133" s="140"/>
      <c r="H133" s="46"/>
    </row>
    <row r="134" spans="1:8" x14ac:dyDescent="0.25">
      <c r="A134" s="46"/>
      <c r="B134" s="46"/>
      <c r="C134" s="46"/>
      <c r="D134" s="46"/>
      <c r="E134" s="46"/>
      <c r="F134" s="46"/>
      <c r="G134" s="140"/>
      <c r="H134" s="46"/>
    </row>
    <row r="135" spans="1:8" x14ac:dyDescent="0.25">
      <c r="A135" s="46"/>
      <c r="B135" s="46"/>
      <c r="C135" s="46"/>
      <c r="D135" s="46"/>
      <c r="E135" s="46"/>
      <c r="F135" s="46"/>
      <c r="G135" s="140"/>
      <c r="H135" s="46"/>
    </row>
    <row r="136" spans="1:8" x14ac:dyDescent="0.25">
      <c r="A136" s="46"/>
      <c r="B136" s="46"/>
      <c r="C136" s="46"/>
      <c r="D136" s="46"/>
      <c r="E136" s="46"/>
      <c r="F136" s="46"/>
      <c r="G136" s="140"/>
      <c r="H136" s="46"/>
    </row>
    <row r="137" spans="1:8" x14ac:dyDescent="0.25">
      <c r="A137" s="46"/>
      <c r="B137" s="46"/>
      <c r="C137" s="46"/>
      <c r="D137" s="46"/>
      <c r="E137" s="46"/>
      <c r="F137" s="46"/>
      <c r="G137" s="140"/>
      <c r="H137" s="46"/>
    </row>
    <row r="138" spans="1:8" x14ac:dyDescent="0.25">
      <c r="A138" s="46"/>
      <c r="B138" s="46"/>
      <c r="C138" s="46"/>
      <c r="D138" s="46"/>
      <c r="E138" s="46"/>
      <c r="F138" s="46"/>
      <c r="G138" s="140"/>
      <c r="H138" s="46"/>
    </row>
    <row r="139" spans="1:8" x14ac:dyDescent="0.25">
      <c r="A139" s="46"/>
      <c r="B139" s="46"/>
      <c r="C139" s="46"/>
      <c r="D139" s="46"/>
      <c r="E139" s="46"/>
      <c r="F139" s="46"/>
      <c r="G139" s="140"/>
      <c r="H139" s="46"/>
    </row>
    <row r="140" spans="1:8" x14ac:dyDescent="0.25">
      <c r="A140" s="46"/>
      <c r="B140" s="46"/>
      <c r="C140" s="46"/>
      <c r="D140" s="46"/>
      <c r="E140" s="46"/>
      <c r="F140" s="46"/>
      <c r="G140" s="140"/>
      <c r="H140" s="46"/>
    </row>
    <row r="141" spans="1:8" x14ac:dyDescent="0.25">
      <c r="A141" s="46"/>
      <c r="B141" s="46"/>
      <c r="C141" s="46"/>
      <c r="D141" s="46"/>
      <c r="E141" s="46"/>
      <c r="F141" s="46"/>
      <c r="G141" s="140"/>
      <c r="H141" s="46"/>
    </row>
    <row r="142" spans="1:8" x14ac:dyDescent="0.25">
      <c r="A142" s="46"/>
      <c r="B142" s="46"/>
      <c r="C142" s="46"/>
      <c r="D142" s="46"/>
      <c r="E142" s="46"/>
      <c r="F142" s="46"/>
      <c r="G142" s="140"/>
      <c r="H142" s="46"/>
    </row>
    <row r="143" spans="1:8" x14ac:dyDescent="0.25">
      <c r="A143" s="46"/>
      <c r="B143" s="46"/>
      <c r="C143" s="46"/>
      <c r="D143" s="46"/>
      <c r="E143" s="46"/>
      <c r="F143" s="46"/>
      <c r="G143" s="140"/>
      <c r="H143" s="46"/>
    </row>
    <row r="144" spans="1:8" x14ac:dyDescent="0.25">
      <c r="A144" s="46"/>
      <c r="B144" s="46"/>
      <c r="C144" s="46"/>
      <c r="D144" s="46"/>
      <c r="E144" s="46"/>
      <c r="F144" s="46"/>
      <c r="G144" s="140"/>
      <c r="H144" s="46"/>
    </row>
    <row r="145" spans="1:8" x14ac:dyDescent="0.25">
      <c r="A145" s="46"/>
      <c r="B145" s="46"/>
      <c r="C145" s="46"/>
      <c r="D145" s="46"/>
      <c r="E145" s="46"/>
      <c r="F145" s="46"/>
      <c r="G145" s="140"/>
      <c r="H145" s="46"/>
    </row>
    <row r="146" spans="1:8" x14ac:dyDescent="0.25">
      <c r="A146" s="46"/>
      <c r="B146" s="46"/>
      <c r="C146" s="46"/>
      <c r="D146" s="46"/>
      <c r="E146" s="46"/>
      <c r="F146" s="46"/>
      <c r="G146" s="140"/>
      <c r="H146" s="46"/>
    </row>
    <row r="147" spans="1:8" x14ac:dyDescent="0.25">
      <c r="A147" s="46"/>
      <c r="B147" s="46"/>
      <c r="C147" s="46"/>
      <c r="D147" s="46"/>
      <c r="E147" s="46"/>
      <c r="F147" s="46"/>
      <c r="G147" s="140"/>
      <c r="H147" s="46"/>
    </row>
    <row r="148" spans="1:8" x14ac:dyDescent="0.25">
      <c r="A148" s="46"/>
      <c r="B148" s="46"/>
      <c r="C148" s="46"/>
      <c r="D148" s="46"/>
      <c r="E148" s="46"/>
      <c r="F148" s="46"/>
      <c r="G148" s="140"/>
      <c r="H148" s="46"/>
    </row>
    <row r="149" spans="1:8" x14ac:dyDescent="0.25">
      <c r="A149" s="46"/>
      <c r="B149" s="46"/>
      <c r="C149" s="46"/>
      <c r="D149" s="46"/>
      <c r="E149" s="46"/>
      <c r="F149" s="46"/>
      <c r="G149" s="140"/>
      <c r="H149" s="46"/>
    </row>
    <row r="150" spans="1:8" x14ac:dyDescent="0.25">
      <c r="A150" s="46"/>
      <c r="B150" s="46"/>
      <c r="C150" s="46"/>
      <c r="D150" s="46"/>
      <c r="E150" s="46"/>
      <c r="F150" s="46"/>
      <c r="G150" s="140"/>
      <c r="H150" s="46"/>
    </row>
    <row r="151" spans="1:8" x14ac:dyDescent="0.25">
      <c r="A151" s="46"/>
      <c r="B151" s="46"/>
      <c r="C151" s="46"/>
      <c r="D151" s="46"/>
      <c r="E151" s="46"/>
      <c r="F151" s="46"/>
      <c r="G151" s="140"/>
      <c r="H151" s="46"/>
    </row>
    <row r="152" spans="1:8" x14ac:dyDescent="0.25">
      <c r="A152" s="46"/>
      <c r="B152" s="46"/>
      <c r="C152" s="46"/>
      <c r="D152" s="46"/>
      <c r="E152" s="46"/>
      <c r="F152" s="46"/>
      <c r="G152" s="140"/>
      <c r="H152" s="46"/>
    </row>
    <row r="153" spans="1:8" x14ac:dyDescent="0.25">
      <c r="A153" s="46"/>
      <c r="B153" s="46"/>
      <c r="C153" s="46"/>
      <c r="D153" s="46"/>
      <c r="E153" s="46"/>
      <c r="F153" s="46"/>
      <c r="G153" s="140"/>
      <c r="H153" s="46"/>
    </row>
    <row r="154" spans="1:8" x14ac:dyDescent="0.25">
      <c r="A154" s="46"/>
      <c r="B154" s="46"/>
      <c r="C154" s="46"/>
      <c r="D154" s="46"/>
      <c r="E154" s="46"/>
      <c r="F154" s="46"/>
      <c r="G154" s="140"/>
      <c r="H154" s="46"/>
    </row>
    <row r="155" spans="1:8" x14ac:dyDescent="0.25">
      <c r="A155" s="46"/>
      <c r="B155" s="46"/>
      <c r="C155" s="46"/>
      <c r="D155" s="46"/>
      <c r="E155" s="46"/>
      <c r="F155" s="46"/>
      <c r="G155" s="140"/>
      <c r="H155" s="46"/>
    </row>
    <row r="156" spans="1:8" x14ac:dyDescent="0.25">
      <c r="A156" s="46"/>
      <c r="B156" s="46"/>
      <c r="C156" s="46"/>
      <c r="D156" s="46"/>
      <c r="E156" s="46"/>
      <c r="F156" s="46"/>
      <c r="G156" s="140"/>
      <c r="H156" s="46"/>
    </row>
    <row r="157" spans="1:8" x14ac:dyDescent="0.25">
      <c r="A157" s="46"/>
      <c r="B157" s="46"/>
      <c r="C157" s="46"/>
      <c r="D157" s="46"/>
      <c r="E157" s="46"/>
      <c r="F157" s="46"/>
      <c r="G157" s="140"/>
      <c r="H157" s="46"/>
    </row>
    <row r="158" spans="1:8" x14ac:dyDescent="0.25">
      <c r="A158" s="46"/>
      <c r="B158" s="46"/>
      <c r="C158" s="46"/>
      <c r="D158" s="46"/>
      <c r="E158" s="46"/>
      <c r="F158" s="46"/>
      <c r="G158" s="140"/>
      <c r="H158" s="46"/>
    </row>
    <row r="159" spans="1:8" x14ac:dyDescent="0.25">
      <c r="A159" s="46"/>
      <c r="B159" s="46"/>
      <c r="C159" s="46"/>
      <c r="D159" s="46"/>
      <c r="E159" s="46"/>
      <c r="F159" s="46"/>
      <c r="G159" s="140"/>
      <c r="H159" s="46"/>
    </row>
    <row r="160" spans="1:8" x14ac:dyDescent="0.25">
      <c r="A160" s="46"/>
      <c r="B160" s="46"/>
      <c r="C160" s="46"/>
      <c r="D160" s="46"/>
      <c r="E160" s="46"/>
      <c r="F160" s="46"/>
      <c r="G160" s="140"/>
      <c r="H160" s="46"/>
    </row>
    <row r="161" spans="1:8" x14ac:dyDescent="0.25">
      <c r="A161" s="46"/>
      <c r="B161" s="46"/>
      <c r="C161" s="46"/>
      <c r="D161" s="46"/>
      <c r="E161" s="46"/>
      <c r="F161" s="46"/>
      <c r="G161" s="140"/>
      <c r="H161" s="46"/>
    </row>
    <row r="162" spans="1:8" x14ac:dyDescent="0.25">
      <c r="A162" s="46"/>
      <c r="B162" s="46"/>
      <c r="C162" s="46"/>
      <c r="D162" s="46"/>
      <c r="E162" s="46"/>
      <c r="F162" s="46"/>
      <c r="G162" s="140"/>
      <c r="H162" s="46"/>
    </row>
    <row r="163" spans="1:8" x14ac:dyDescent="0.25">
      <c r="A163" s="46"/>
      <c r="B163" s="46"/>
      <c r="C163" s="46"/>
      <c r="D163" s="46"/>
      <c r="E163" s="46"/>
      <c r="F163" s="46"/>
      <c r="G163" s="140"/>
      <c r="H163" s="46"/>
    </row>
    <row r="164" spans="1:8" x14ac:dyDescent="0.25">
      <c r="A164" s="46"/>
      <c r="B164" s="46"/>
      <c r="C164" s="46"/>
      <c r="D164" s="46"/>
      <c r="E164" s="46"/>
      <c r="F164" s="46"/>
      <c r="G164" s="140"/>
      <c r="H164" s="46"/>
    </row>
    <row r="165" spans="1:8" x14ac:dyDescent="0.25">
      <c r="A165" s="46"/>
      <c r="B165" s="46"/>
      <c r="C165" s="46"/>
      <c r="D165" s="46"/>
      <c r="E165" s="46"/>
      <c r="F165" s="46"/>
      <c r="G165" s="140"/>
      <c r="H165" s="46"/>
    </row>
    <row r="166" spans="1:8" x14ac:dyDescent="0.25">
      <c r="A166" s="46"/>
      <c r="B166" s="46"/>
      <c r="C166" s="46"/>
      <c r="D166" s="46"/>
      <c r="E166" s="46"/>
      <c r="F166" s="46"/>
      <c r="G166" s="140"/>
      <c r="H166" s="46"/>
    </row>
    <row r="167" spans="1:8" x14ac:dyDescent="0.25">
      <c r="A167" s="46"/>
      <c r="B167" s="46"/>
      <c r="C167" s="46"/>
      <c r="D167" s="46"/>
      <c r="E167" s="46"/>
      <c r="F167" s="46"/>
      <c r="G167" s="140"/>
      <c r="H167" s="46"/>
    </row>
    <row r="168" spans="1:8" x14ac:dyDescent="0.25">
      <c r="A168" s="46"/>
      <c r="B168" s="46"/>
      <c r="C168" s="46"/>
      <c r="D168" s="46"/>
      <c r="E168" s="46"/>
      <c r="F168" s="46"/>
      <c r="G168" s="140"/>
      <c r="H168" s="46"/>
    </row>
    <row r="169" spans="1:8" x14ac:dyDescent="0.25">
      <c r="A169" s="46"/>
      <c r="B169" s="46"/>
      <c r="C169" s="46"/>
      <c r="D169" s="46"/>
      <c r="E169" s="46"/>
      <c r="F169" s="46"/>
      <c r="G169" s="140"/>
      <c r="H169" s="46"/>
    </row>
    <row r="170" spans="1:8" x14ac:dyDescent="0.25">
      <c r="A170" s="46"/>
      <c r="B170" s="46"/>
      <c r="C170" s="46"/>
      <c r="D170" s="46"/>
      <c r="E170" s="46"/>
      <c r="F170" s="46"/>
      <c r="G170" s="140"/>
      <c r="H170" s="46"/>
    </row>
    <row r="171" spans="1:8" x14ac:dyDescent="0.25">
      <c r="A171" s="46"/>
      <c r="B171" s="46"/>
      <c r="C171" s="46"/>
      <c r="D171" s="46"/>
      <c r="E171" s="46"/>
      <c r="F171" s="46"/>
      <c r="G171" s="140"/>
      <c r="H171" s="46"/>
    </row>
    <row r="172" spans="1:8" x14ac:dyDescent="0.25">
      <c r="A172" s="46"/>
      <c r="B172" s="46"/>
      <c r="C172" s="46"/>
      <c r="D172" s="46"/>
      <c r="E172" s="46"/>
      <c r="F172" s="46"/>
      <c r="G172" s="140"/>
      <c r="H172" s="46"/>
    </row>
    <row r="173" spans="1:8" x14ac:dyDescent="0.25">
      <c r="A173" s="46"/>
      <c r="B173" s="46"/>
      <c r="C173" s="46"/>
      <c r="D173" s="46"/>
      <c r="E173" s="46"/>
      <c r="F173" s="46"/>
      <c r="G173" s="140"/>
      <c r="H173" s="46"/>
    </row>
    <row r="174" spans="1:8" x14ac:dyDescent="0.25">
      <c r="A174" s="46"/>
      <c r="B174" s="46"/>
      <c r="C174" s="46"/>
      <c r="D174" s="46"/>
      <c r="E174" s="46"/>
      <c r="F174" s="46"/>
      <c r="G174" s="140"/>
      <c r="H174" s="46"/>
    </row>
    <row r="175" spans="1:8" x14ac:dyDescent="0.25">
      <c r="A175" s="46"/>
      <c r="B175" s="46"/>
      <c r="C175" s="46"/>
      <c r="D175" s="46"/>
      <c r="E175" s="46"/>
      <c r="F175" s="46"/>
      <c r="G175" s="140"/>
      <c r="H175" s="46"/>
    </row>
    <row r="176" spans="1:8" x14ac:dyDescent="0.25">
      <c r="A176" s="46"/>
      <c r="B176" s="46"/>
      <c r="C176" s="46"/>
      <c r="D176" s="46"/>
      <c r="E176" s="46"/>
      <c r="F176" s="46"/>
      <c r="G176" s="140"/>
      <c r="H176" s="46"/>
    </row>
    <row r="177" spans="1:8" x14ac:dyDescent="0.25">
      <c r="A177" s="46"/>
      <c r="B177" s="46"/>
      <c r="C177" s="46"/>
      <c r="D177" s="46"/>
      <c r="E177" s="46"/>
      <c r="F177" s="46"/>
      <c r="G177" s="140"/>
      <c r="H177" s="46"/>
    </row>
    <row r="178" spans="1:8" x14ac:dyDescent="0.25">
      <c r="A178" s="46"/>
      <c r="B178" s="46"/>
      <c r="C178" s="46"/>
      <c r="D178" s="46"/>
      <c r="E178" s="46"/>
      <c r="F178" s="46"/>
      <c r="G178" s="140"/>
      <c r="H178" s="46"/>
    </row>
    <row r="179" spans="1:8" x14ac:dyDescent="0.25">
      <c r="A179" s="46"/>
      <c r="B179" s="46"/>
      <c r="C179" s="46"/>
      <c r="D179" s="46"/>
      <c r="E179" s="46"/>
      <c r="F179" s="46"/>
      <c r="G179" s="140"/>
      <c r="H179" s="46"/>
    </row>
    <row r="180" spans="1:8" x14ac:dyDescent="0.25">
      <c r="A180" s="46"/>
      <c r="B180" s="46"/>
      <c r="C180" s="46"/>
      <c r="D180" s="46"/>
      <c r="E180" s="46"/>
      <c r="F180" s="46"/>
      <c r="G180" s="140"/>
      <c r="H180" s="46"/>
    </row>
    <row r="181" spans="1:8" x14ac:dyDescent="0.25">
      <c r="A181" s="46"/>
      <c r="B181" s="46"/>
      <c r="C181" s="46"/>
      <c r="D181" s="46"/>
      <c r="E181" s="46"/>
      <c r="F181" s="46"/>
      <c r="G181" s="140"/>
      <c r="H181" s="46"/>
    </row>
    <row r="182" spans="1:8" x14ac:dyDescent="0.25">
      <c r="A182" s="46"/>
      <c r="B182" s="46"/>
      <c r="C182" s="46"/>
      <c r="D182" s="46"/>
      <c r="E182" s="46"/>
      <c r="F182" s="46"/>
      <c r="G182" s="140"/>
      <c r="H182" s="46"/>
    </row>
    <row r="183" spans="1:8" x14ac:dyDescent="0.25">
      <c r="A183" s="46"/>
      <c r="B183" s="46"/>
      <c r="C183" s="46"/>
      <c r="D183" s="46"/>
      <c r="E183" s="46"/>
      <c r="F183" s="46"/>
      <c r="G183" s="140"/>
      <c r="H183" s="46"/>
    </row>
    <row r="184" spans="1:8" x14ac:dyDescent="0.25">
      <c r="A184" s="46"/>
      <c r="B184" s="46"/>
      <c r="C184" s="46"/>
      <c r="D184" s="46"/>
      <c r="E184" s="46"/>
      <c r="F184" s="46"/>
      <c r="G184" s="140"/>
      <c r="H184" s="46"/>
    </row>
    <row r="185" spans="1:8" x14ac:dyDescent="0.25">
      <c r="A185" s="46"/>
      <c r="B185" s="46"/>
      <c r="C185" s="46"/>
      <c r="D185" s="46"/>
      <c r="E185" s="46"/>
      <c r="F185" s="46"/>
      <c r="G185" s="140"/>
      <c r="H185" s="46"/>
    </row>
    <row r="186" spans="1:8" x14ac:dyDescent="0.25">
      <c r="A186" s="46"/>
      <c r="B186" s="46"/>
      <c r="C186" s="46"/>
      <c r="D186" s="46"/>
      <c r="E186" s="46"/>
      <c r="F186" s="46"/>
      <c r="G186" s="140"/>
      <c r="H186" s="46"/>
    </row>
    <row r="187" spans="1:8" x14ac:dyDescent="0.25">
      <c r="A187" s="46"/>
      <c r="B187" s="46"/>
      <c r="C187" s="46"/>
      <c r="D187" s="46"/>
      <c r="E187" s="46"/>
      <c r="F187" s="46"/>
      <c r="G187" s="140"/>
      <c r="H187" s="46"/>
    </row>
    <row r="188" spans="1:8" x14ac:dyDescent="0.25">
      <c r="A188" s="46"/>
      <c r="B188" s="46"/>
      <c r="C188" s="46"/>
      <c r="D188" s="46"/>
      <c r="E188" s="46"/>
      <c r="F188" s="46"/>
      <c r="G188" s="140"/>
      <c r="H188" s="46"/>
    </row>
    <row r="189" spans="1:8" x14ac:dyDescent="0.25">
      <c r="A189" s="46"/>
      <c r="B189" s="46"/>
      <c r="C189" s="46"/>
      <c r="D189" s="46"/>
      <c r="E189" s="46"/>
      <c r="F189" s="46"/>
      <c r="G189" s="140"/>
      <c r="H189" s="46"/>
    </row>
    <row r="190" spans="1:8" x14ac:dyDescent="0.25">
      <c r="A190" s="46"/>
      <c r="B190" s="46"/>
      <c r="C190" s="46"/>
      <c r="D190" s="46"/>
      <c r="E190" s="46"/>
      <c r="F190" s="46"/>
      <c r="G190" s="140"/>
      <c r="H190" s="46"/>
    </row>
    <row r="191" spans="1:8" x14ac:dyDescent="0.25">
      <c r="A191" s="46"/>
      <c r="B191" s="46"/>
      <c r="C191" s="46"/>
      <c r="D191" s="46"/>
      <c r="E191" s="46"/>
      <c r="F191" s="46"/>
      <c r="G191" s="140"/>
      <c r="H191" s="46"/>
    </row>
    <row r="192" spans="1:8" x14ac:dyDescent="0.25">
      <c r="A192" s="46"/>
      <c r="B192" s="46"/>
      <c r="C192" s="46"/>
      <c r="D192" s="46"/>
      <c r="E192" s="46"/>
      <c r="F192" s="46"/>
      <c r="G192" s="140"/>
      <c r="H192" s="46"/>
    </row>
    <row r="193" spans="1:8" x14ac:dyDescent="0.25">
      <c r="A193" s="46"/>
      <c r="B193" s="46"/>
      <c r="C193" s="46"/>
      <c r="D193" s="46"/>
      <c r="E193" s="46"/>
      <c r="F193" s="46"/>
      <c r="G193" s="140"/>
      <c r="H193" s="46"/>
    </row>
    <row r="194" spans="1:8" x14ac:dyDescent="0.25">
      <c r="A194" s="46"/>
      <c r="B194" s="46"/>
      <c r="C194" s="46"/>
      <c r="D194" s="46"/>
      <c r="E194" s="46"/>
      <c r="F194" s="46"/>
      <c r="G194" s="140"/>
      <c r="H194" s="46"/>
    </row>
    <row r="195" spans="1:8" x14ac:dyDescent="0.25">
      <c r="A195" s="46"/>
      <c r="B195" s="46"/>
      <c r="C195" s="46"/>
      <c r="D195" s="46"/>
      <c r="E195" s="46"/>
      <c r="F195" s="46"/>
      <c r="G195" s="140"/>
      <c r="H195" s="46"/>
    </row>
    <row r="196" spans="1:8" x14ac:dyDescent="0.25">
      <c r="A196" s="46"/>
      <c r="B196" s="46"/>
      <c r="C196" s="46"/>
      <c r="D196" s="46"/>
      <c r="E196" s="46"/>
      <c r="F196" s="46"/>
      <c r="G196" s="140"/>
      <c r="H196" s="46"/>
    </row>
    <row r="197" spans="1:8" x14ac:dyDescent="0.25">
      <c r="A197" s="46"/>
      <c r="B197" s="46"/>
      <c r="C197" s="46"/>
      <c r="D197" s="46"/>
      <c r="E197" s="46"/>
      <c r="F197" s="46"/>
      <c r="G197" s="140"/>
      <c r="H197" s="46"/>
    </row>
    <row r="198" spans="1:8" x14ac:dyDescent="0.25">
      <c r="A198" s="46"/>
      <c r="B198" s="46"/>
      <c r="C198" s="46"/>
      <c r="D198" s="46"/>
      <c r="E198" s="46"/>
      <c r="F198" s="46"/>
      <c r="G198" s="140"/>
      <c r="H198" s="46"/>
    </row>
    <row r="199" spans="1:8" x14ac:dyDescent="0.25">
      <c r="A199" s="46"/>
      <c r="B199" s="46"/>
      <c r="C199" s="46"/>
      <c r="D199" s="46"/>
      <c r="E199" s="46"/>
      <c r="F199" s="46"/>
      <c r="G199" s="140"/>
      <c r="H199" s="46"/>
    </row>
    <row r="200" spans="1:8" x14ac:dyDescent="0.25">
      <c r="A200" s="46"/>
      <c r="B200" s="46"/>
      <c r="C200" s="46"/>
      <c r="D200" s="46"/>
      <c r="E200" s="46"/>
      <c r="F200" s="46"/>
      <c r="G200" s="140"/>
      <c r="H200" s="46"/>
    </row>
    <row r="201" spans="1:8" x14ac:dyDescent="0.25">
      <c r="A201" s="46"/>
      <c r="B201" s="46"/>
      <c r="C201" s="46"/>
      <c r="D201" s="46"/>
      <c r="E201" s="46"/>
      <c r="F201" s="46"/>
      <c r="G201" s="140"/>
      <c r="H201" s="46"/>
    </row>
    <row r="202" spans="1:8" x14ac:dyDescent="0.25">
      <c r="A202" s="46"/>
      <c r="B202" s="46"/>
      <c r="C202" s="46"/>
      <c r="D202" s="46"/>
      <c r="E202" s="46"/>
      <c r="F202" s="46"/>
      <c r="G202" s="140"/>
      <c r="H202" s="46"/>
    </row>
  </sheetData>
  <mergeCells count="53">
    <mergeCell ref="C107:D107"/>
    <mergeCell ref="C108:D108"/>
    <mergeCell ref="C109:D109"/>
    <mergeCell ref="C101:D101"/>
    <mergeCell ref="C102:D102"/>
    <mergeCell ref="C103:D103"/>
    <mergeCell ref="C104:D104"/>
    <mergeCell ref="C105:D105"/>
    <mergeCell ref="C106:D106"/>
    <mergeCell ref="B85:D85"/>
    <mergeCell ref="B86:D86"/>
    <mergeCell ref="C100:D100"/>
    <mergeCell ref="B88:D88"/>
    <mergeCell ref="A89:A90"/>
    <mergeCell ref="B89:D90"/>
    <mergeCell ref="B91:D91"/>
    <mergeCell ref="B92:D92"/>
    <mergeCell ref="A94:D94"/>
    <mergeCell ref="C96:D96"/>
    <mergeCell ref="C97:D97"/>
    <mergeCell ref="C98:D98"/>
    <mergeCell ref="C99:D99"/>
    <mergeCell ref="B87:D87"/>
    <mergeCell ref="G38:G40"/>
    <mergeCell ref="A63:E63"/>
    <mergeCell ref="A65:A67"/>
    <mergeCell ref="B65:B67"/>
    <mergeCell ref="C65:C67"/>
    <mergeCell ref="D65:D67"/>
    <mergeCell ref="A38:A40"/>
    <mergeCell ref="B38:B40"/>
    <mergeCell ref="C38:C40"/>
    <mergeCell ref="D38:D40"/>
    <mergeCell ref="E38:E40"/>
    <mergeCell ref="B73:E73"/>
    <mergeCell ref="B84:D84"/>
    <mergeCell ref="A15:F15"/>
    <mergeCell ref="B16:D16"/>
    <mergeCell ref="A29:F29"/>
    <mergeCell ref="F38:F40"/>
    <mergeCell ref="C74:D74"/>
    <mergeCell ref="B83:F83"/>
    <mergeCell ref="A14:F14"/>
    <mergeCell ref="A1:F1"/>
    <mergeCell ref="A3:F3"/>
    <mergeCell ref="A5:A8"/>
    <mergeCell ref="B5:B8"/>
    <mergeCell ref="C5:C8"/>
    <mergeCell ref="D5:D8"/>
    <mergeCell ref="E5:E8"/>
    <mergeCell ref="F5:F8"/>
    <mergeCell ref="A2:F2"/>
    <mergeCell ref="A13:F13"/>
  </mergeCells>
  <pageMargins left="0.70866141732283472" right="0.70866141732283472" top="0.74803149606299213" bottom="0.74803149606299213" header="0.31496062992125984" footer="0.31496062992125984"/>
  <pageSetup paperSize="9" scale="48" fitToHeight="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95"/>
  <sheetViews>
    <sheetView view="pageBreakPreview" topLeftCell="A76" zoomScale="90" zoomScaleNormal="100" zoomScaleSheetLayoutView="90" workbookViewId="0">
      <selection activeCell="C82" sqref="C82:D94"/>
    </sheetView>
  </sheetViews>
  <sheetFormatPr defaultRowHeight="15" x14ac:dyDescent="0.25"/>
  <cols>
    <col min="1" max="1" width="13.5703125" style="10" customWidth="1"/>
    <col min="2" max="2" width="30.42578125" style="10" customWidth="1"/>
    <col min="3" max="3" width="21" style="10" customWidth="1"/>
    <col min="4" max="4" width="16" style="10" customWidth="1"/>
    <col min="5" max="5" width="14.5703125" style="10" customWidth="1"/>
    <col min="6" max="6" width="16" style="75" customWidth="1"/>
    <col min="7" max="7" width="17.42578125" style="84" customWidth="1"/>
    <col min="8" max="8" width="9.7109375" style="10" bestFit="1" customWidth="1"/>
    <col min="9" max="16384" width="9.140625" style="10"/>
  </cols>
  <sheetData>
    <row r="1" spans="1:7" ht="27.75" customHeight="1" x14ac:dyDescent="0.25">
      <c r="A1" s="352" t="s">
        <v>187</v>
      </c>
      <c r="B1" s="352"/>
      <c r="C1" s="352"/>
      <c r="D1" s="352"/>
      <c r="E1" s="352"/>
      <c r="F1" s="352"/>
      <c r="G1" s="170" t="s">
        <v>278</v>
      </c>
    </row>
    <row r="2" spans="1:7" ht="18" customHeight="1" x14ac:dyDescent="0.25">
      <c r="A2" s="314"/>
      <c r="B2" s="314"/>
      <c r="C2" s="314"/>
      <c r="D2" s="314"/>
      <c r="E2" s="314"/>
      <c r="F2" s="314"/>
      <c r="G2" s="126"/>
    </row>
    <row r="3" spans="1:7" ht="16.5" customHeight="1" x14ac:dyDescent="0.25">
      <c r="A3" s="315" t="s">
        <v>32</v>
      </c>
      <c r="B3" s="342"/>
      <c r="C3" s="342"/>
      <c r="D3" s="342"/>
      <c r="E3" s="342"/>
      <c r="F3" s="342"/>
      <c r="G3" s="126"/>
    </row>
    <row r="4" spans="1:7" ht="19.5" customHeight="1" x14ac:dyDescent="0.25">
      <c r="A4" s="13"/>
      <c r="B4" s="46"/>
      <c r="C4" s="46"/>
      <c r="D4" s="46"/>
      <c r="E4" s="46"/>
      <c r="F4" s="45"/>
      <c r="G4" s="126"/>
    </row>
    <row r="5" spans="1:7" ht="15" customHeight="1" x14ac:dyDescent="0.3">
      <c r="A5" s="325" t="s">
        <v>33</v>
      </c>
      <c r="B5" s="334" t="s">
        <v>219</v>
      </c>
      <c r="C5" s="334" t="s">
        <v>34</v>
      </c>
      <c r="D5" s="334" t="s">
        <v>35</v>
      </c>
      <c r="E5" s="334" t="s">
        <v>176</v>
      </c>
      <c r="F5" s="334" t="s">
        <v>37</v>
      </c>
      <c r="G5" s="127"/>
    </row>
    <row r="6" spans="1:7" ht="15" customHeight="1" x14ac:dyDescent="0.3">
      <c r="A6" s="325"/>
      <c r="B6" s="343"/>
      <c r="C6" s="343"/>
      <c r="D6" s="343"/>
      <c r="E6" s="343"/>
      <c r="F6" s="343"/>
      <c r="G6" s="127"/>
    </row>
    <row r="7" spans="1:7" ht="15" customHeight="1" x14ac:dyDescent="0.3">
      <c r="A7" s="325"/>
      <c r="B7" s="343"/>
      <c r="C7" s="343"/>
      <c r="D7" s="343"/>
      <c r="E7" s="343"/>
      <c r="F7" s="343"/>
      <c r="G7" s="127"/>
    </row>
    <row r="8" spans="1:7" ht="42" customHeight="1" x14ac:dyDescent="0.3">
      <c r="A8" s="325"/>
      <c r="B8" s="344"/>
      <c r="C8" s="344"/>
      <c r="D8" s="344"/>
      <c r="E8" s="344"/>
      <c r="F8" s="344"/>
      <c r="G8" s="127"/>
    </row>
    <row r="9" spans="1:7" ht="12.75" customHeight="1" x14ac:dyDescent="0.3">
      <c r="A9" s="178">
        <v>1</v>
      </c>
      <c r="B9" s="178">
        <v>2</v>
      </c>
      <c r="C9" s="178">
        <v>3</v>
      </c>
      <c r="D9" s="178">
        <v>4</v>
      </c>
      <c r="E9" s="178">
        <v>5</v>
      </c>
      <c r="F9" s="191">
        <v>6</v>
      </c>
      <c r="G9" s="127"/>
    </row>
    <row r="10" spans="1:7" ht="18.75" x14ac:dyDescent="0.3">
      <c r="A10" s="192" t="s">
        <v>217</v>
      </c>
      <c r="B10" s="238">
        <v>39702.300000000003</v>
      </c>
      <c r="C10" s="239">
        <f>1775.4/12</f>
        <v>147.95000000000002</v>
      </c>
      <c r="D10" s="240">
        <v>0.5</v>
      </c>
      <c r="E10" s="240">
        <f>B10/C10</f>
        <v>268.34944237918216</v>
      </c>
      <c r="F10" s="241">
        <f>E10*D10</f>
        <v>134.17472118959108</v>
      </c>
      <c r="G10" s="127"/>
    </row>
    <row r="11" spans="1:7" ht="18.75" x14ac:dyDescent="0.3">
      <c r="A11" s="180" t="s">
        <v>38</v>
      </c>
      <c r="B11" s="194" t="s">
        <v>39</v>
      </c>
      <c r="C11" s="194" t="s">
        <v>40</v>
      </c>
      <c r="D11" s="194" t="s">
        <v>41</v>
      </c>
      <c r="E11" s="195">
        <f>SUM(E10)</f>
        <v>268.34944237918216</v>
      </c>
      <c r="F11" s="163">
        <f>F10</f>
        <v>134.17472118959108</v>
      </c>
      <c r="G11" s="127"/>
    </row>
    <row r="12" spans="1:7" ht="18.75" x14ac:dyDescent="0.3">
      <c r="A12" s="353" t="s">
        <v>282</v>
      </c>
      <c r="B12" s="369"/>
      <c r="C12" s="369"/>
      <c r="D12" s="369"/>
      <c r="E12" s="369"/>
      <c r="F12" s="369"/>
      <c r="G12" s="127"/>
    </row>
    <row r="13" spans="1:7" ht="18.75" x14ac:dyDescent="0.3">
      <c r="A13" s="370" t="s">
        <v>274</v>
      </c>
      <c r="B13" s="371"/>
      <c r="C13" s="371"/>
      <c r="D13" s="371"/>
      <c r="E13" s="371"/>
      <c r="F13" s="371"/>
      <c r="G13" s="127"/>
    </row>
    <row r="14" spans="1:7" ht="38.25" customHeight="1" x14ac:dyDescent="0.3">
      <c r="A14" s="289" t="s">
        <v>305</v>
      </c>
      <c r="B14" s="289"/>
      <c r="C14" s="289"/>
      <c r="D14" s="289"/>
      <c r="E14" s="289"/>
      <c r="F14" s="289"/>
      <c r="G14" s="127"/>
    </row>
    <row r="15" spans="1:7" ht="24.75" customHeight="1" x14ac:dyDescent="0.3">
      <c r="A15" s="121"/>
      <c r="B15" s="341" t="s">
        <v>225</v>
      </c>
      <c r="C15" s="341"/>
      <c r="D15" s="341"/>
      <c r="E15" s="90"/>
      <c r="F15" s="90"/>
      <c r="G15" s="127"/>
    </row>
    <row r="16" spans="1:7" ht="78.75" customHeight="1" x14ac:dyDescent="0.3">
      <c r="A16" s="73" t="s">
        <v>122</v>
      </c>
      <c r="B16" s="139" t="s">
        <v>147</v>
      </c>
      <c r="C16" s="178" t="s">
        <v>148</v>
      </c>
      <c r="D16" s="98" t="s">
        <v>188</v>
      </c>
      <c r="E16" s="121"/>
      <c r="F16" s="90"/>
      <c r="G16" s="127"/>
    </row>
    <row r="17" spans="1:8" ht="21" customHeight="1" x14ac:dyDescent="0.3">
      <c r="A17" s="58" t="s">
        <v>123</v>
      </c>
      <c r="B17" s="43">
        <v>4</v>
      </c>
      <c r="C17" s="72">
        <v>4</v>
      </c>
      <c r="D17" s="72">
        <f>C17*1</f>
        <v>4</v>
      </c>
      <c r="E17" s="121"/>
      <c r="F17" s="90"/>
      <c r="G17" s="127"/>
    </row>
    <row r="18" spans="1:8" ht="21.75" customHeight="1" x14ac:dyDescent="0.3">
      <c r="A18" s="58" t="s">
        <v>114</v>
      </c>
      <c r="B18" s="72">
        <v>4</v>
      </c>
      <c r="C18" s="72">
        <v>4</v>
      </c>
      <c r="D18" s="72">
        <f t="shared" ref="D18:D25" si="0">C18*1</f>
        <v>4</v>
      </c>
      <c r="E18" s="121"/>
      <c r="F18" s="90"/>
      <c r="G18" s="127"/>
    </row>
    <row r="19" spans="1:8" ht="16.5" customHeight="1" x14ac:dyDescent="0.3">
      <c r="A19" s="58" t="s">
        <v>115</v>
      </c>
      <c r="B19" s="72">
        <v>4</v>
      </c>
      <c r="C19" s="72">
        <v>4</v>
      </c>
      <c r="D19" s="72">
        <f t="shared" si="0"/>
        <v>4</v>
      </c>
      <c r="E19" s="121"/>
      <c r="F19" s="90"/>
      <c r="G19" s="127"/>
    </row>
    <row r="20" spans="1:8" ht="19.5" customHeight="1" x14ac:dyDescent="0.3">
      <c r="A20" s="58" t="s">
        <v>116</v>
      </c>
      <c r="B20" s="72">
        <v>4</v>
      </c>
      <c r="C20" s="72">
        <v>4</v>
      </c>
      <c r="D20" s="72">
        <f t="shared" si="0"/>
        <v>4</v>
      </c>
      <c r="E20" s="121"/>
      <c r="F20" s="90"/>
      <c r="G20" s="127"/>
    </row>
    <row r="21" spans="1:8" ht="21" customHeight="1" x14ac:dyDescent="0.3">
      <c r="A21" s="58" t="s">
        <v>117</v>
      </c>
      <c r="B21" s="72">
        <v>3</v>
      </c>
      <c r="C21" s="72">
        <v>3</v>
      </c>
      <c r="D21" s="72">
        <f t="shared" si="0"/>
        <v>3</v>
      </c>
      <c r="E21" s="121"/>
      <c r="F21" s="90"/>
      <c r="G21" s="127"/>
    </row>
    <row r="22" spans="1:8" ht="14.25" customHeight="1" x14ac:dyDescent="0.3">
      <c r="A22" s="58" t="s">
        <v>118</v>
      </c>
      <c r="B22" s="72">
        <v>4</v>
      </c>
      <c r="C22" s="72">
        <v>4</v>
      </c>
      <c r="D22" s="72">
        <f t="shared" si="0"/>
        <v>4</v>
      </c>
      <c r="E22" s="121"/>
      <c r="F22" s="90"/>
      <c r="G22" s="127"/>
    </row>
    <row r="23" spans="1:8" ht="16.5" customHeight="1" x14ac:dyDescent="0.3">
      <c r="A23" s="58" t="s">
        <v>119</v>
      </c>
      <c r="B23" s="72">
        <v>5</v>
      </c>
      <c r="C23" s="72">
        <v>5</v>
      </c>
      <c r="D23" s="72">
        <f t="shared" si="0"/>
        <v>5</v>
      </c>
      <c r="E23" s="121"/>
      <c r="F23" s="90"/>
      <c r="G23" s="127"/>
    </row>
    <row r="24" spans="1:8" ht="15.75" customHeight="1" x14ac:dyDescent="0.3">
      <c r="A24" s="58" t="s">
        <v>120</v>
      </c>
      <c r="B24" s="72">
        <v>4</v>
      </c>
      <c r="C24" s="72">
        <v>4</v>
      </c>
      <c r="D24" s="72">
        <f t="shared" si="0"/>
        <v>4</v>
      </c>
      <c r="E24" s="121"/>
      <c r="F24" s="90"/>
      <c r="G24" s="127"/>
    </row>
    <row r="25" spans="1:8" ht="16.5" customHeight="1" x14ac:dyDescent="0.3">
      <c r="A25" s="58" t="s">
        <v>121</v>
      </c>
      <c r="B25" s="72">
        <v>4</v>
      </c>
      <c r="C25" s="72">
        <v>4</v>
      </c>
      <c r="D25" s="72">
        <f t="shared" si="0"/>
        <v>4</v>
      </c>
      <c r="E25" s="121"/>
      <c r="F25" s="90"/>
      <c r="G25" s="127"/>
    </row>
    <row r="26" spans="1:8" ht="15" hidden="1" customHeight="1" x14ac:dyDescent="0.3">
      <c r="A26" s="58" t="s">
        <v>124</v>
      </c>
      <c r="B26" s="72">
        <v>0</v>
      </c>
      <c r="C26" s="72">
        <v>0</v>
      </c>
      <c r="D26" s="72">
        <f t="shared" ref="D26" si="1">C26*3</f>
        <v>0</v>
      </c>
      <c r="E26" s="121"/>
      <c r="F26" s="90"/>
      <c r="G26" s="127"/>
    </row>
    <row r="27" spans="1:8" ht="16.5" customHeight="1" x14ac:dyDescent="0.3">
      <c r="A27" s="58" t="s">
        <v>12</v>
      </c>
      <c r="B27" s="72">
        <f>SUM(B17:B26)</f>
        <v>36</v>
      </c>
      <c r="C27" s="98">
        <f>SUM(C17:C26)</f>
        <v>36</v>
      </c>
      <c r="D27" s="72">
        <f>C27*1</f>
        <v>36</v>
      </c>
      <c r="E27" s="121"/>
      <c r="F27" s="95"/>
      <c r="G27" s="127"/>
    </row>
    <row r="28" spans="1:8" ht="26.25" customHeight="1" x14ac:dyDescent="0.3">
      <c r="A28" s="284" t="s">
        <v>0</v>
      </c>
      <c r="B28" s="284"/>
      <c r="C28" s="284"/>
      <c r="D28" s="284"/>
      <c r="E28" s="284"/>
      <c r="F28" s="284"/>
      <c r="G28" s="127"/>
    </row>
    <row r="29" spans="1:8" ht="34.5" customHeight="1" x14ac:dyDescent="0.25">
      <c r="A29" s="139" t="s">
        <v>14</v>
      </c>
      <c r="B29" s="139" t="s">
        <v>164</v>
      </c>
      <c r="C29" s="139" t="s">
        <v>165</v>
      </c>
      <c r="D29" s="139" t="s">
        <v>151</v>
      </c>
      <c r="E29" s="139" t="s">
        <v>166</v>
      </c>
      <c r="F29" s="139" t="s">
        <v>2</v>
      </c>
      <c r="G29" s="178" t="s">
        <v>167</v>
      </c>
    </row>
    <row r="30" spans="1:8" ht="26.25" customHeight="1" x14ac:dyDescent="0.25">
      <c r="A30" s="196">
        <v>1</v>
      </c>
      <c r="B30" s="197" t="s">
        <v>189</v>
      </c>
      <c r="C30" s="196" t="s">
        <v>5</v>
      </c>
      <c r="D30" s="196">
        <v>18</v>
      </c>
      <c r="E30" s="196">
        <v>14.37</v>
      </c>
      <c r="F30" s="196">
        <f>D30*E30</f>
        <v>258.65999999999997</v>
      </c>
      <c r="G30" s="198">
        <f>F30/36</f>
        <v>7.1849999999999987</v>
      </c>
      <c r="H30" s="110"/>
    </row>
    <row r="31" spans="1:8" ht="26.25" customHeight="1" x14ac:dyDescent="0.25">
      <c r="A31" s="196">
        <v>2</v>
      </c>
      <c r="B31" s="197" t="s">
        <v>168</v>
      </c>
      <c r="C31" s="196" t="s">
        <v>5</v>
      </c>
      <c r="D31" s="196">
        <v>5</v>
      </c>
      <c r="E31" s="196">
        <v>93.6</v>
      </c>
      <c r="F31" s="196">
        <f>D31*E31</f>
        <v>468</v>
      </c>
      <c r="G31" s="198">
        <f>F31/36</f>
        <v>13</v>
      </c>
      <c r="H31" s="110"/>
    </row>
    <row r="32" spans="1:8" ht="26.25" customHeight="1" x14ac:dyDescent="0.25">
      <c r="A32" s="242"/>
      <c r="B32" s="224" t="s">
        <v>169</v>
      </c>
      <c r="C32" s="242"/>
      <c r="D32" s="242"/>
      <c r="E32" s="242"/>
      <c r="F32" s="242">
        <f>SUM(F30:F31)</f>
        <v>726.66</v>
      </c>
      <c r="G32" s="212">
        <f>F32/36</f>
        <v>20.184999999999999</v>
      </c>
      <c r="H32" s="110"/>
    </row>
    <row r="33" spans="1:8" ht="33" customHeight="1" x14ac:dyDescent="0.3">
      <c r="A33" s="130"/>
      <c r="B33" s="372" t="s">
        <v>190</v>
      </c>
      <c r="C33" s="372"/>
      <c r="D33" s="372"/>
      <c r="E33" s="372"/>
      <c r="F33" s="372"/>
      <c r="G33" s="127"/>
    </row>
    <row r="34" spans="1:8" ht="15" customHeight="1" x14ac:dyDescent="0.25">
      <c r="A34" s="325" t="s">
        <v>14</v>
      </c>
      <c r="B34" s="323" t="s">
        <v>284</v>
      </c>
      <c r="C34" s="334" t="s">
        <v>43</v>
      </c>
      <c r="D34" s="334" t="s">
        <v>151</v>
      </c>
      <c r="E34" s="334" t="s">
        <v>160</v>
      </c>
      <c r="F34" s="334" t="s">
        <v>2</v>
      </c>
      <c r="G34" s="373" t="s">
        <v>161</v>
      </c>
    </row>
    <row r="35" spans="1:8" ht="15" customHeight="1" x14ac:dyDescent="0.25">
      <c r="A35" s="325"/>
      <c r="B35" s="339"/>
      <c r="C35" s="335"/>
      <c r="D35" s="343"/>
      <c r="E35" s="343"/>
      <c r="F35" s="343"/>
      <c r="G35" s="374"/>
    </row>
    <row r="36" spans="1:8" ht="27" customHeight="1" x14ac:dyDescent="0.25">
      <c r="A36" s="325"/>
      <c r="B36" s="339"/>
      <c r="C36" s="336"/>
      <c r="D36" s="344"/>
      <c r="E36" s="344"/>
      <c r="F36" s="344"/>
      <c r="G36" s="375"/>
    </row>
    <row r="37" spans="1:8" x14ac:dyDescent="0.25">
      <c r="A37" s="154">
        <v>1</v>
      </c>
      <c r="B37" s="154">
        <v>2</v>
      </c>
      <c r="C37" s="154">
        <v>3</v>
      </c>
      <c r="D37" s="154">
        <v>4</v>
      </c>
      <c r="E37" s="154">
        <v>5</v>
      </c>
      <c r="F37" s="154">
        <v>6</v>
      </c>
      <c r="G37" s="154">
        <v>7</v>
      </c>
    </row>
    <row r="38" spans="1:8" x14ac:dyDescent="0.25">
      <c r="A38" s="154">
        <v>1</v>
      </c>
      <c r="B38" s="204" t="s">
        <v>193</v>
      </c>
      <c r="C38" s="154" t="s">
        <v>5</v>
      </c>
      <c r="D38" s="154">
        <v>27</v>
      </c>
      <c r="E38" s="205">
        <v>256</v>
      </c>
      <c r="F38" s="167">
        <f>D38*E38</f>
        <v>6912</v>
      </c>
      <c r="G38" s="167">
        <f t="shared" ref="G38:G42" si="2">F38/36</f>
        <v>192</v>
      </c>
      <c r="H38" s="110"/>
    </row>
    <row r="39" spans="1:8" x14ac:dyDescent="0.25">
      <c r="A39" s="154">
        <v>2</v>
      </c>
      <c r="B39" s="204" t="s">
        <v>192</v>
      </c>
      <c r="C39" s="154" t="s">
        <v>5</v>
      </c>
      <c r="D39" s="154">
        <v>150</v>
      </c>
      <c r="E39" s="205">
        <v>85</v>
      </c>
      <c r="F39" s="198">
        <f t="shared" ref="F39:F41" si="3">D39*E39</f>
        <v>12750</v>
      </c>
      <c r="G39" s="198">
        <f t="shared" si="2"/>
        <v>354.16666666666669</v>
      </c>
      <c r="H39" s="110"/>
    </row>
    <row r="40" spans="1:8" x14ac:dyDescent="0.25">
      <c r="A40" s="154">
        <v>3</v>
      </c>
      <c r="B40" s="206" t="s">
        <v>196</v>
      </c>
      <c r="C40" s="154" t="s">
        <v>5</v>
      </c>
      <c r="D40" s="154">
        <v>5</v>
      </c>
      <c r="E40" s="205">
        <v>134</v>
      </c>
      <c r="F40" s="198">
        <f t="shared" si="3"/>
        <v>670</v>
      </c>
      <c r="G40" s="198">
        <f t="shared" si="2"/>
        <v>18.611111111111111</v>
      </c>
      <c r="H40" s="110"/>
    </row>
    <row r="41" spans="1:8" ht="14.25" customHeight="1" x14ac:dyDescent="0.25">
      <c r="A41" s="154">
        <v>4</v>
      </c>
      <c r="B41" s="206" t="s">
        <v>175</v>
      </c>
      <c r="C41" s="154" t="s">
        <v>5</v>
      </c>
      <c r="D41" s="154">
        <v>10</v>
      </c>
      <c r="E41" s="205">
        <v>56</v>
      </c>
      <c r="F41" s="198">
        <f t="shared" si="3"/>
        <v>560</v>
      </c>
      <c r="G41" s="198">
        <f t="shared" si="2"/>
        <v>15.555555555555555</v>
      </c>
      <c r="H41" s="110"/>
    </row>
    <row r="42" spans="1:8" x14ac:dyDescent="0.25">
      <c r="A42" s="154">
        <v>5</v>
      </c>
      <c r="B42" s="206" t="s">
        <v>174</v>
      </c>
      <c r="C42" s="154" t="s">
        <v>5</v>
      </c>
      <c r="D42" s="154">
        <v>10</v>
      </c>
      <c r="E42" s="205">
        <v>145</v>
      </c>
      <c r="F42" s="198">
        <f t="shared" ref="F42" si="4">D42*E42</f>
        <v>1450</v>
      </c>
      <c r="G42" s="198">
        <f t="shared" si="2"/>
        <v>40.277777777777779</v>
      </c>
      <c r="H42" s="110"/>
    </row>
    <row r="43" spans="1:8" ht="20.25" customHeight="1" x14ac:dyDescent="0.25">
      <c r="A43" s="144"/>
      <c r="B43" s="180"/>
      <c r="C43" s="194" t="s">
        <v>40</v>
      </c>
      <c r="D43" s="194" t="s">
        <v>41</v>
      </c>
      <c r="E43" s="194"/>
      <c r="F43" s="212">
        <f>SUM(F38:F42)</f>
        <v>22342</v>
      </c>
      <c r="G43" s="212">
        <f>SUM(G38:G42)</f>
        <v>620.6111111111112</v>
      </c>
      <c r="H43" s="110"/>
    </row>
    <row r="44" spans="1:8" ht="14.25" customHeight="1" x14ac:dyDescent="0.25">
      <c r="A44" s="27"/>
      <c r="B44" s="27"/>
      <c r="C44" s="27"/>
      <c r="D44" s="27"/>
      <c r="E44" s="27"/>
      <c r="F44" s="111"/>
      <c r="G44" s="111"/>
    </row>
    <row r="45" spans="1:8" ht="57" customHeight="1" x14ac:dyDescent="0.3">
      <c r="A45" s="214" t="s">
        <v>14</v>
      </c>
      <c r="B45" s="215" t="s">
        <v>15</v>
      </c>
      <c r="C45" s="216" t="s">
        <v>134</v>
      </c>
      <c r="D45" s="217" t="s">
        <v>26</v>
      </c>
      <c r="E45" s="237"/>
      <c r="F45" s="132"/>
      <c r="G45" s="127"/>
    </row>
    <row r="46" spans="1:8" ht="21.75" customHeight="1" x14ac:dyDescent="0.3">
      <c r="A46" s="215">
        <v>1</v>
      </c>
      <c r="B46" s="243" t="s">
        <v>129</v>
      </c>
      <c r="C46" s="245">
        <v>46.4</v>
      </c>
      <c r="D46" s="214"/>
      <c r="E46" s="189"/>
      <c r="F46" s="132"/>
      <c r="G46" s="127"/>
    </row>
    <row r="47" spans="1:8" ht="15" customHeight="1" x14ac:dyDescent="0.3">
      <c r="A47" s="220"/>
      <c r="B47" s="221" t="s">
        <v>12</v>
      </c>
      <c r="C47" s="221"/>
      <c r="D47" s="221"/>
      <c r="E47" s="190"/>
      <c r="F47" s="132"/>
      <c r="G47" s="127"/>
    </row>
    <row r="48" spans="1:8" ht="15" customHeight="1" x14ac:dyDescent="0.3">
      <c r="A48" s="131"/>
      <c r="B48" s="131"/>
      <c r="C48" s="131"/>
      <c r="D48" s="131"/>
      <c r="E48" s="131"/>
      <c r="F48" s="132"/>
      <c r="G48" s="127"/>
    </row>
    <row r="49" spans="1:7" ht="18.75" x14ac:dyDescent="0.3">
      <c r="A49" s="284" t="s">
        <v>103</v>
      </c>
      <c r="B49" s="333"/>
      <c r="C49" s="333"/>
      <c r="D49" s="333"/>
      <c r="E49" s="333"/>
      <c r="F49" s="133"/>
      <c r="G49" s="127"/>
    </row>
    <row r="50" spans="1:7" ht="15.75" customHeight="1" x14ac:dyDescent="0.3">
      <c r="A50" s="130"/>
      <c r="B50" s="25"/>
      <c r="C50" s="130"/>
      <c r="D50" s="130"/>
      <c r="E50" s="130"/>
      <c r="F50" s="133"/>
      <c r="G50" s="127"/>
    </row>
    <row r="51" spans="1:7" ht="15.75" customHeight="1" x14ac:dyDescent="0.3">
      <c r="A51" s="325" t="s">
        <v>18</v>
      </c>
      <c r="B51" s="334" t="s">
        <v>50</v>
      </c>
      <c r="C51" s="334" t="s">
        <v>51</v>
      </c>
      <c r="D51" s="325" t="s">
        <v>52</v>
      </c>
      <c r="E51" s="185"/>
      <c r="F51" s="133"/>
      <c r="G51" s="127"/>
    </row>
    <row r="52" spans="1:7" ht="15.75" customHeight="1" x14ac:dyDescent="0.3">
      <c r="A52" s="325"/>
      <c r="B52" s="335"/>
      <c r="C52" s="335"/>
      <c r="D52" s="325"/>
      <c r="E52" s="185"/>
      <c r="F52" s="27"/>
      <c r="G52" s="127"/>
    </row>
    <row r="53" spans="1:7" ht="12.75" customHeight="1" x14ac:dyDescent="0.3">
      <c r="A53" s="325"/>
      <c r="B53" s="336"/>
      <c r="C53" s="336"/>
      <c r="D53" s="325"/>
      <c r="E53" s="185"/>
      <c r="F53" s="28"/>
      <c r="G53" s="127"/>
    </row>
    <row r="54" spans="1:7" ht="20.25" customHeight="1" x14ac:dyDescent="0.3">
      <c r="A54" s="178">
        <v>1</v>
      </c>
      <c r="B54" s="178">
        <v>2</v>
      </c>
      <c r="C54" s="178">
        <v>3</v>
      </c>
      <c r="D54" s="178">
        <v>4</v>
      </c>
      <c r="E54" s="185"/>
      <c r="F54" s="13"/>
      <c r="G54" s="127"/>
    </row>
    <row r="55" spans="1:7" ht="58.5" customHeight="1" thickBot="1" x14ac:dyDescent="0.35">
      <c r="A55" s="403" t="s">
        <v>312</v>
      </c>
      <c r="B55" s="213">
        <v>0</v>
      </c>
      <c r="C55" s="154">
        <v>0</v>
      </c>
      <c r="D55" s="154">
        <v>0</v>
      </c>
      <c r="E55" s="186"/>
      <c r="F55" s="13"/>
      <c r="G55" s="127"/>
    </row>
    <row r="56" spans="1:7" ht="19.5" thickBot="1" x14ac:dyDescent="0.35">
      <c r="A56" s="403" t="s">
        <v>191</v>
      </c>
      <c r="B56" s="213">
        <v>0</v>
      </c>
      <c r="C56" s="154"/>
      <c r="D56" s="154"/>
      <c r="E56" s="186"/>
      <c r="F56" s="13"/>
      <c r="G56" s="127"/>
    </row>
    <row r="57" spans="1:7" ht="15.75" customHeight="1" x14ac:dyDescent="0.3">
      <c r="A57" s="144"/>
      <c r="B57" s="180" t="s">
        <v>47</v>
      </c>
      <c r="C57" s="194" t="s">
        <v>40</v>
      </c>
      <c r="D57" s="194" t="s">
        <v>41</v>
      </c>
      <c r="E57" s="187"/>
      <c r="F57" s="13"/>
      <c r="G57" s="127"/>
    </row>
    <row r="58" spans="1:7" ht="15.75" customHeight="1" x14ac:dyDescent="0.3">
      <c r="A58" s="134"/>
      <c r="B58" s="56"/>
      <c r="C58" s="119"/>
      <c r="D58" s="119"/>
      <c r="E58" s="119"/>
      <c r="F58" s="13"/>
      <c r="G58" s="127"/>
    </row>
    <row r="59" spans="1:7" ht="15.75" customHeight="1" x14ac:dyDescent="0.25">
      <c r="A59" s="134"/>
      <c r="B59" s="315" t="s">
        <v>133</v>
      </c>
      <c r="C59" s="315"/>
      <c r="D59" s="315"/>
      <c r="E59" s="315"/>
      <c r="F59" s="82" t="s">
        <v>154</v>
      </c>
      <c r="G59" s="135"/>
    </row>
    <row r="60" spans="1:7" ht="19.5" customHeight="1" x14ac:dyDescent="0.3">
      <c r="A60" s="134"/>
      <c r="B60" s="56"/>
      <c r="C60" s="337" t="s">
        <v>150</v>
      </c>
      <c r="D60" s="337"/>
      <c r="E60" s="76">
        <v>2484.3000000000002</v>
      </c>
      <c r="F60" s="27">
        <v>46.4</v>
      </c>
      <c r="G60" s="127"/>
    </row>
    <row r="61" spans="1:7" ht="79.5" customHeight="1" x14ac:dyDescent="0.3">
      <c r="A61" s="179" t="s">
        <v>108</v>
      </c>
      <c r="B61" s="178" t="s">
        <v>183</v>
      </c>
      <c r="C61" s="178" t="s">
        <v>232</v>
      </c>
      <c r="D61" s="178" t="s">
        <v>185</v>
      </c>
      <c r="E61" s="165" t="s">
        <v>186</v>
      </c>
      <c r="F61" s="178" t="s">
        <v>184</v>
      </c>
      <c r="G61" s="127"/>
    </row>
    <row r="62" spans="1:7" ht="31.5" customHeight="1" x14ac:dyDescent="0.25">
      <c r="A62" s="222" t="s">
        <v>130</v>
      </c>
      <c r="B62" s="148">
        <v>1904205.92</v>
      </c>
      <c r="C62" s="148">
        <f>B62/12</f>
        <v>158683.82666666666</v>
      </c>
      <c r="D62" s="148">
        <f>C62/$E$60</f>
        <v>63.874663553784423</v>
      </c>
      <c r="E62" s="148">
        <f>D62*$F$60</f>
        <v>2963.7843888955972</v>
      </c>
      <c r="F62" s="198">
        <f>E62/164.4*2/4</f>
        <v>9.0139427886119137</v>
      </c>
      <c r="G62" s="115"/>
    </row>
    <row r="63" spans="1:7" ht="19.5" customHeight="1" x14ac:dyDescent="0.25">
      <c r="A63" s="244" t="s">
        <v>131</v>
      </c>
      <c r="B63" s="148">
        <v>23294</v>
      </c>
      <c r="C63" s="148">
        <f>B63/12</f>
        <v>1941.1666666666667</v>
      </c>
      <c r="D63" s="148">
        <f t="shared" ref="D63:D66" si="5">C63/$E$60</f>
        <v>0.78137369346160557</v>
      </c>
      <c r="E63" s="148">
        <f t="shared" ref="E63:E66" si="6">D63*$F$60</f>
        <v>36.2557393766185</v>
      </c>
      <c r="F63" s="198">
        <f>E63/164.4*2/4</f>
        <v>0.11026684725248935</v>
      </c>
      <c r="G63" s="115"/>
    </row>
    <row r="64" spans="1:7" ht="41.25" customHeight="1" x14ac:dyDescent="0.25">
      <c r="A64" s="222" t="s">
        <v>132</v>
      </c>
      <c r="B64" s="148">
        <v>217275.69</v>
      </c>
      <c r="C64" s="148">
        <f>B64/12</f>
        <v>18106.307499999999</v>
      </c>
      <c r="D64" s="148">
        <f t="shared" si="5"/>
        <v>7.2882934830737023</v>
      </c>
      <c r="E64" s="148">
        <f t="shared" si="6"/>
        <v>338.17681761461978</v>
      </c>
      <c r="F64" s="198">
        <f>E64/164.4*2/4</f>
        <v>1.0285183017476269</v>
      </c>
      <c r="G64" s="115"/>
    </row>
    <row r="65" spans="1:7" ht="27.75" customHeight="1" x14ac:dyDescent="0.25">
      <c r="A65" s="222" t="s">
        <v>180</v>
      </c>
      <c r="B65" s="148">
        <v>150000</v>
      </c>
      <c r="C65" s="148">
        <f>B65/12</f>
        <v>12500</v>
      </c>
      <c r="D65" s="148">
        <f t="shared" si="5"/>
        <v>5.0315984381918444</v>
      </c>
      <c r="E65" s="148">
        <f t="shared" si="6"/>
        <v>233.46616753210157</v>
      </c>
      <c r="F65" s="198">
        <f>E65/164.4*2/4</f>
        <v>0.71005525405140379</v>
      </c>
      <c r="G65" s="115"/>
    </row>
    <row r="66" spans="1:7" ht="31.5" customHeight="1" x14ac:dyDescent="0.25">
      <c r="A66" s="222" t="s">
        <v>158</v>
      </c>
      <c r="B66" s="148">
        <v>291829.8</v>
      </c>
      <c r="C66" s="148">
        <f>B66/12</f>
        <v>24319.149999999998</v>
      </c>
      <c r="D66" s="148">
        <f t="shared" si="5"/>
        <v>9.789135772652255</v>
      </c>
      <c r="E66" s="148">
        <f t="shared" si="6"/>
        <v>454.21589985106459</v>
      </c>
      <c r="F66" s="198">
        <f>E66/164.4*2/4</f>
        <v>1.3814352185251355</v>
      </c>
      <c r="G66" s="115"/>
    </row>
    <row r="67" spans="1:7" ht="18.75" customHeight="1" x14ac:dyDescent="0.25">
      <c r="A67" s="224" t="s">
        <v>12</v>
      </c>
      <c r="B67" s="156">
        <f>SUM(B62:B66)</f>
        <v>2586605.4099999997</v>
      </c>
      <c r="C67" s="156">
        <f>SUM(C62:C66)</f>
        <v>215550.45083333331</v>
      </c>
      <c r="D67" s="156">
        <f>SUM(D62:D66)</f>
        <v>86.765064941163843</v>
      </c>
      <c r="E67" s="156">
        <f>SUM(E62:E66)</f>
        <v>4025.8990132700014</v>
      </c>
      <c r="F67" s="156">
        <f>SUM(F62:F66)</f>
        <v>12.244218410188571</v>
      </c>
      <c r="G67" s="115"/>
    </row>
    <row r="68" spans="1:7" ht="18.75" customHeight="1" x14ac:dyDescent="0.3">
      <c r="A68" s="120"/>
      <c r="B68" s="27"/>
      <c r="C68" s="92"/>
      <c r="D68" s="120"/>
      <c r="E68" s="92"/>
      <c r="F68" s="92"/>
      <c r="G68" s="127"/>
    </row>
    <row r="69" spans="1:7" ht="15.75" customHeight="1" x14ac:dyDescent="0.3">
      <c r="A69" s="284" t="s">
        <v>112</v>
      </c>
      <c r="B69" s="284"/>
      <c r="C69" s="284"/>
      <c r="D69" s="284"/>
      <c r="E69" s="284"/>
      <c r="F69" s="78"/>
      <c r="G69" s="127"/>
    </row>
    <row r="70" spans="1:7" ht="18.75" x14ac:dyDescent="0.3">
      <c r="A70" s="13"/>
      <c r="B70" s="130"/>
      <c r="C70" s="130"/>
      <c r="D70" s="130"/>
      <c r="E70" s="130"/>
      <c r="F70" s="78"/>
      <c r="G70" s="127"/>
    </row>
    <row r="71" spans="1:7" ht="18.75" x14ac:dyDescent="0.3">
      <c r="A71" s="178">
        <v>1</v>
      </c>
      <c r="B71" s="323" t="s">
        <v>105</v>
      </c>
      <c r="C71" s="323"/>
      <c r="D71" s="324"/>
      <c r="E71" s="148">
        <v>1170200</v>
      </c>
      <c r="F71" s="183"/>
      <c r="G71" s="127"/>
    </row>
    <row r="72" spans="1:7" ht="18.75" x14ac:dyDescent="0.3">
      <c r="A72" s="178">
        <v>2</v>
      </c>
      <c r="B72" s="323" t="s">
        <v>106</v>
      </c>
      <c r="C72" s="323"/>
      <c r="D72" s="324"/>
      <c r="E72" s="148">
        <f>B67</f>
        <v>2586605.4099999997</v>
      </c>
      <c r="F72" s="184"/>
      <c r="G72" s="127"/>
    </row>
    <row r="73" spans="1:7" ht="15" customHeight="1" x14ac:dyDescent="0.3">
      <c r="A73" s="178">
        <v>3</v>
      </c>
      <c r="B73" s="323" t="s">
        <v>29</v>
      </c>
      <c r="C73" s="323"/>
      <c r="D73" s="324"/>
      <c r="E73" s="148">
        <v>0</v>
      </c>
      <c r="F73" s="183"/>
      <c r="G73" s="127"/>
    </row>
    <row r="74" spans="1:7" ht="19.5" customHeight="1" x14ac:dyDescent="0.3">
      <c r="A74" s="178">
        <v>4</v>
      </c>
      <c r="B74" s="330" t="s">
        <v>107</v>
      </c>
      <c r="C74" s="331"/>
      <c r="D74" s="331"/>
      <c r="E74" s="148">
        <v>24536000</v>
      </c>
      <c r="F74" s="183"/>
      <c r="G74" s="127"/>
    </row>
    <row r="75" spans="1:7" ht="18.75" x14ac:dyDescent="0.3">
      <c r="A75" s="178">
        <v>5</v>
      </c>
      <c r="B75" s="323" t="s">
        <v>60</v>
      </c>
      <c r="C75" s="323"/>
      <c r="D75" s="324"/>
      <c r="E75" s="148">
        <f>SUM(E71+E72+E73)/E74</f>
        <v>0.15311401247147047</v>
      </c>
      <c r="F75" s="183"/>
      <c r="G75" s="127"/>
    </row>
    <row r="76" spans="1:7" ht="38.25" customHeight="1" x14ac:dyDescent="0.3">
      <c r="A76" s="178">
        <v>6</v>
      </c>
      <c r="B76" s="323" t="s">
        <v>61</v>
      </c>
      <c r="C76" s="323"/>
      <c r="D76" s="324"/>
      <c r="E76" s="148">
        <f>F11</f>
        <v>134.17472118959108</v>
      </c>
      <c r="F76" s="183"/>
      <c r="G76" s="127"/>
    </row>
    <row r="77" spans="1:7" ht="21.75" customHeight="1" x14ac:dyDescent="0.3">
      <c r="A77" s="194">
        <v>7</v>
      </c>
      <c r="B77" s="326" t="s">
        <v>62</v>
      </c>
      <c r="C77" s="326"/>
      <c r="D77" s="327"/>
      <c r="E77" s="150">
        <f>E76*E75</f>
        <v>20.544029933579122</v>
      </c>
      <c r="F77" s="183"/>
      <c r="G77" s="127"/>
    </row>
    <row r="78" spans="1:7" ht="19.5" customHeight="1" x14ac:dyDescent="0.3">
      <c r="A78" s="36"/>
      <c r="B78" s="289"/>
      <c r="C78" s="289"/>
      <c r="D78" s="289"/>
      <c r="E78" s="21"/>
      <c r="F78" s="133"/>
      <c r="G78" s="127"/>
    </row>
    <row r="79" spans="1:7" ht="16.5" customHeight="1" x14ac:dyDescent="0.3">
      <c r="A79" s="284" t="s">
        <v>113</v>
      </c>
      <c r="B79" s="284"/>
      <c r="C79" s="284"/>
      <c r="D79" s="284"/>
      <c r="E79" s="27"/>
      <c r="F79" s="79"/>
      <c r="G79" s="127"/>
    </row>
    <row r="80" spans="1:7" ht="15" customHeight="1" x14ac:dyDescent="0.3">
      <c r="A80" s="13"/>
      <c r="B80" s="29"/>
      <c r="C80" s="29"/>
      <c r="D80" s="29"/>
      <c r="E80" s="29"/>
      <c r="F80" s="80"/>
      <c r="G80" s="127"/>
    </row>
    <row r="81" spans="1:7" ht="21.75" customHeight="1" x14ac:dyDescent="0.3">
      <c r="A81" s="242" t="s">
        <v>17</v>
      </c>
      <c r="B81" s="242" t="s">
        <v>64</v>
      </c>
      <c r="C81" s="378" t="s">
        <v>65</v>
      </c>
      <c r="D81" s="379"/>
      <c r="E81" s="81"/>
      <c r="F81" s="80"/>
      <c r="G81" s="127"/>
    </row>
    <row r="82" spans="1:7" ht="30" x14ac:dyDescent="0.3">
      <c r="A82" s="139">
        <v>1</v>
      </c>
      <c r="B82" s="179" t="s">
        <v>66</v>
      </c>
      <c r="C82" s="376">
        <f>F11</f>
        <v>134.17472118959108</v>
      </c>
      <c r="D82" s="377"/>
      <c r="E82" s="94"/>
      <c r="F82" s="116"/>
      <c r="G82" s="127"/>
    </row>
    <row r="83" spans="1:7" ht="30" x14ac:dyDescent="0.3">
      <c r="A83" s="139">
        <v>2</v>
      </c>
      <c r="B83" s="179" t="s">
        <v>67</v>
      </c>
      <c r="C83" s="376">
        <f>C82*30.2/100</f>
        <v>40.520765799256509</v>
      </c>
      <c r="D83" s="377"/>
      <c r="E83" s="94"/>
      <c r="F83" s="101"/>
      <c r="G83" s="127"/>
    </row>
    <row r="84" spans="1:7" ht="30" x14ac:dyDescent="0.3">
      <c r="A84" s="139">
        <v>3</v>
      </c>
      <c r="B84" s="179" t="s">
        <v>68</v>
      </c>
      <c r="C84" s="319">
        <f>G43+G32</f>
        <v>640.79611111111114</v>
      </c>
      <c r="D84" s="320"/>
      <c r="E84" s="94"/>
      <c r="F84" s="117"/>
      <c r="G84" s="127"/>
    </row>
    <row r="85" spans="1:7" ht="30" x14ac:dyDescent="0.3">
      <c r="A85" s="139">
        <v>4</v>
      </c>
      <c r="B85" s="179" t="s">
        <v>69</v>
      </c>
      <c r="C85" s="376">
        <v>0</v>
      </c>
      <c r="D85" s="377"/>
      <c r="E85" s="94"/>
      <c r="F85" s="117"/>
      <c r="G85" s="127"/>
    </row>
    <row r="86" spans="1:7" ht="18.75" x14ac:dyDescent="0.3">
      <c r="A86" s="139">
        <v>5</v>
      </c>
      <c r="B86" s="179" t="s">
        <v>70</v>
      </c>
      <c r="C86" s="376">
        <v>0</v>
      </c>
      <c r="D86" s="377"/>
      <c r="E86" s="94"/>
      <c r="F86" s="117"/>
      <c r="G86" s="127"/>
    </row>
    <row r="87" spans="1:7" ht="30.75" customHeight="1" x14ac:dyDescent="0.3">
      <c r="A87" s="139">
        <v>6</v>
      </c>
      <c r="B87" s="159" t="s">
        <v>179</v>
      </c>
      <c r="C87" s="376">
        <f>F67</f>
        <v>12.244218410188571</v>
      </c>
      <c r="D87" s="377"/>
      <c r="E87" s="94"/>
      <c r="F87" s="117"/>
      <c r="G87" s="127"/>
    </row>
    <row r="88" spans="1:7" ht="19.5" customHeight="1" x14ac:dyDescent="0.3">
      <c r="A88" s="139">
        <v>7</v>
      </c>
      <c r="B88" s="179" t="s">
        <v>30</v>
      </c>
      <c r="C88" s="376">
        <f>E77</f>
        <v>20.544029933579122</v>
      </c>
      <c r="D88" s="377"/>
      <c r="E88" s="94"/>
      <c r="F88" s="158"/>
      <c r="G88" s="127"/>
    </row>
    <row r="89" spans="1:7" ht="18.75" x14ac:dyDescent="0.3">
      <c r="A89" s="139">
        <v>8</v>
      </c>
      <c r="B89" s="179" t="s">
        <v>72</v>
      </c>
      <c r="C89" s="319">
        <f>SUM(C82:C88)</f>
        <v>848.27984644372646</v>
      </c>
      <c r="D89" s="320"/>
      <c r="E89" s="94"/>
      <c r="F89" s="158"/>
      <c r="G89" s="127"/>
    </row>
    <row r="90" spans="1:7" ht="15.75" x14ac:dyDescent="0.25">
      <c r="A90" s="139">
        <v>9</v>
      </c>
      <c r="B90" s="179" t="s">
        <v>73</v>
      </c>
      <c r="C90" s="319">
        <v>51.72</v>
      </c>
      <c r="D90" s="320"/>
      <c r="E90" s="94">
        <f>C90/C89%</f>
        <v>6.0970445327479581</v>
      </c>
      <c r="F90" s="118" t="s">
        <v>75</v>
      </c>
      <c r="G90" s="136"/>
    </row>
    <row r="91" spans="1:7" ht="18.75" x14ac:dyDescent="0.3">
      <c r="A91" s="139">
        <v>10</v>
      </c>
      <c r="B91" s="179" t="s">
        <v>76</v>
      </c>
      <c r="C91" s="319">
        <v>1</v>
      </c>
      <c r="D91" s="320"/>
      <c r="E91" s="94"/>
      <c r="F91" s="158"/>
      <c r="G91" s="127"/>
    </row>
    <row r="92" spans="1:7" ht="30" x14ac:dyDescent="0.3">
      <c r="A92" s="139">
        <v>11</v>
      </c>
      <c r="B92" s="179" t="s">
        <v>77</v>
      </c>
      <c r="C92" s="319">
        <f>(C89+C90)/C91</f>
        <v>899.99984644372648</v>
      </c>
      <c r="D92" s="320"/>
      <c r="E92" s="94"/>
      <c r="F92" s="158"/>
      <c r="G92" s="127"/>
    </row>
    <row r="93" spans="1:7" ht="18.75" x14ac:dyDescent="0.3">
      <c r="A93" s="139">
        <v>12</v>
      </c>
      <c r="B93" s="73" t="s">
        <v>292</v>
      </c>
      <c r="C93" s="321">
        <f>C92/5</f>
        <v>179.99996928874529</v>
      </c>
      <c r="D93" s="322"/>
      <c r="E93" s="97"/>
      <c r="F93" s="158"/>
      <c r="G93" s="127"/>
    </row>
    <row r="94" spans="1:7" ht="18.75" x14ac:dyDescent="0.3">
      <c r="A94" s="139">
        <v>13</v>
      </c>
      <c r="B94" s="157" t="s">
        <v>293</v>
      </c>
      <c r="C94" s="321">
        <f>C93*4</f>
        <v>719.99987715498116</v>
      </c>
      <c r="D94" s="322"/>
      <c r="E94" s="97"/>
      <c r="F94" s="158"/>
      <c r="G94" s="127"/>
    </row>
    <row r="95" spans="1:7" ht="18.75" x14ac:dyDescent="0.3">
      <c r="A95" s="91"/>
      <c r="B95" s="91"/>
      <c r="C95" s="91"/>
      <c r="D95" s="91"/>
      <c r="E95" s="91"/>
      <c r="F95" s="89"/>
      <c r="G95" s="85"/>
    </row>
  </sheetData>
  <mergeCells count="53">
    <mergeCell ref="C92:D92"/>
    <mergeCell ref="C93:D93"/>
    <mergeCell ref="C94:D94"/>
    <mergeCell ref="C86:D86"/>
    <mergeCell ref="C87:D87"/>
    <mergeCell ref="C88:D88"/>
    <mergeCell ref="C89:D89"/>
    <mergeCell ref="C90:D90"/>
    <mergeCell ref="C91:D91"/>
    <mergeCell ref="C85:D85"/>
    <mergeCell ref="B75:D75"/>
    <mergeCell ref="B76:D76"/>
    <mergeCell ref="B77:D77"/>
    <mergeCell ref="B78:D78"/>
    <mergeCell ref="A79:D79"/>
    <mergeCell ref="C81:D81"/>
    <mergeCell ref="C82:D82"/>
    <mergeCell ref="C83:D83"/>
    <mergeCell ref="C84:D84"/>
    <mergeCell ref="B74:D74"/>
    <mergeCell ref="G34:G36"/>
    <mergeCell ref="A49:E49"/>
    <mergeCell ref="A51:A53"/>
    <mergeCell ref="B51:B53"/>
    <mergeCell ref="C51:C53"/>
    <mergeCell ref="D51:D53"/>
    <mergeCell ref="B59:E59"/>
    <mergeCell ref="A69:E69"/>
    <mergeCell ref="B71:D71"/>
    <mergeCell ref="B72:D72"/>
    <mergeCell ref="B73:D73"/>
    <mergeCell ref="C60:D60"/>
    <mergeCell ref="A28:F28"/>
    <mergeCell ref="B33:F33"/>
    <mergeCell ref="A34:A36"/>
    <mergeCell ref="B34:B36"/>
    <mergeCell ref="C34:C36"/>
    <mergeCell ref="D34:D36"/>
    <mergeCell ref="E34:E36"/>
    <mergeCell ref="F34:F36"/>
    <mergeCell ref="B15:D15"/>
    <mergeCell ref="A1:F1"/>
    <mergeCell ref="A2:F2"/>
    <mergeCell ref="A3:F3"/>
    <mergeCell ref="A5:A8"/>
    <mergeCell ref="B5:B8"/>
    <mergeCell ref="C5:C8"/>
    <mergeCell ref="D5:D8"/>
    <mergeCell ref="E5:E8"/>
    <mergeCell ref="F5:F8"/>
    <mergeCell ref="A12:F12"/>
    <mergeCell ref="A13:F13"/>
    <mergeCell ref="A14:F14"/>
  </mergeCells>
  <pageMargins left="0.70866141732283472" right="0.70866141732283472" top="0.74803149606299213" bottom="0.74803149606299213" header="0.31496062992125984" footer="0.31496062992125984"/>
  <pageSetup paperSize="9" scale="67" fitToHeight="3" orientation="portrait" r:id="rId1"/>
  <rowBreaks count="1" manualBreakCount="1">
    <brk id="48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95"/>
  <sheetViews>
    <sheetView view="pageBreakPreview" topLeftCell="A73" zoomScale="90" zoomScaleNormal="90" zoomScaleSheetLayoutView="90" workbookViewId="0">
      <selection activeCell="C82" sqref="C82:D94"/>
    </sheetView>
  </sheetViews>
  <sheetFormatPr defaultRowHeight="15" x14ac:dyDescent="0.25"/>
  <cols>
    <col min="1" max="1" width="13.5703125" style="10" customWidth="1"/>
    <col min="2" max="2" width="31.42578125" style="10" customWidth="1"/>
    <col min="3" max="3" width="21" style="10" customWidth="1"/>
    <col min="4" max="4" width="16" style="10" customWidth="1"/>
    <col min="5" max="5" width="14.5703125" style="10" customWidth="1"/>
    <col min="6" max="6" width="16" style="75" customWidth="1"/>
    <col min="7" max="7" width="17.42578125" style="84" customWidth="1"/>
    <col min="8" max="16384" width="9.140625" style="10"/>
  </cols>
  <sheetData>
    <row r="1" spans="1:7" ht="45" customHeight="1" x14ac:dyDescent="0.25">
      <c r="A1" s="352" t="s">
        <v>194</v>
      </c>
      <c r="B1" s="352"/>
      <c r="C1" s="352"/>
      <c r="D1" s="352"/>
      <c r="E1" s="352"/>
      <c r="F1" s="352"/>
      <c r="G1" s="170" t="s">
        <v>279</v>
      </c>
    </row>
    <row r="2" spans="1:7" ht="16.5" customHeight="1" x14ac:dyDescent="0.25">
      <c r="A2" s="315" t="s">
        <v>32</v>
      </c>
      <c r="B2" s="342"/>
      <c r="C2" s="342"/>
      <c r="D2" s="342"/>
      <c r="E2" s="342"/>
      <c r="F2" s="342"/>
      <c r="G2" s="126"/>
    </row>
    <row r="3" spans="1:7" ht="19.5" customHeight="1" x14ac:dyDescent="0.25">
      <c r="A3" s="13"/>
      <c r="B3" s="46"/>
      <c r="C3" s="46"/>
      <c r="D3" s="46"/>
      <c r="E3" s="46"/>
      <c r="F3" s="45"/>
      <c r="G3" s="126"/>
    </row>
    <row r="4" spans="1:7" ht="15" customHeight="1" x14ac:dyDescent="0.3">
      <c r="A4" s="325" t="s">
        <v>33</v>
      </c>
      <c r="B4" s="334" t="s">
        <v>219</v>
      </c>
      <c r="C4" s="334" t="s">
        <v>34</v>
      </c>
      <c r="D4" s="334" t="s">
        <v>35</v>
      </c>
      <c r="E4" s="334" t="s">
        <v>176</v>
      </c>
      <c r="F4" s="334" t="s">
        <v>37</v>
      </c>
      <c r="G4" s="127"/>
    </row>
    <row r="5" spans="1:7" ht="15" customHeight="1" x14ac:dyDescent="0.3">
      <c r="A5" s="325"/>
      <c r="B5" s="343"/>
      <c r="C5" s="343"/>
      <c r="D5" s="343"/>
      <c r="E5" s="343"/>
      <c r="F5" s="343"/>
      <c r="G5" s="127"/>
    </row>
    <row r="6" spans="1:7" ht="15" customHeight="1" x14ac:dyDescent="0.3">
      <c r="A6" s="325"/>
      <c r="B6" s="343"/>
      <c r="C6" s="343"/>
      <c r="D6" s="343"/>
      <c r="E6" s="343"/>
      <c r="F6" s="343"/>
      <c r="G6" s="127"/>
    </row>
    <row r="7" spans="1:7" ht="33" customHeight="1" x14ac:dyDescent="0.3">
      <c r="A7" s="325"/>
      <c r="B7" s="344"/>
      <c r="C7" s="344"/>
      <c r="D7" s="344"/>
      <c r="E7" s="344"/>
      <c r="F7" s="344"/>
      <c r="G7" s="127"/>
    </row>
    <row r="8" spans="1:7" ht="18.75" x14ac:dyDescent="0.3">
      <c r="A8" s="178">
        <v>1</v>
      </c>
      <c r="B8" s="178">
        <v>2</v>
      </c>
      <c r="C8" s="178">
        <v>3</v>
      </c>
      <c r="D8" s="178">
        <v>4</v>
      </c>
      <c r="E8" s="178">
        <v>5</v>
      </c>
      <c r="F8" s="191">
        <v>6</v>
      </c>
      <c r="G8" s="127"/>
    </row>
    <row r="9" spans="1:7" ht="18.75" x14ac:dyDescent="0.3">
      <c r="A9" s="192" t="s">
        <v>217</v>
      </c>
      <c r="B9" s="238">
        <v>39702.300000000003</v>
      </c>
      <c r="C9" s="239">
        <f>1775.4/12</f>
        <v>147.95000000000002</v>
      </c>
      <c r="D9" s="240">
        <v>0.5</v>
      </c>
      <c r="E9" s="240">
        <f>B9/C9</f>
        <v>268.34944237918216</v>
      </c>
      <c r="F9" s="241">
        <f>E9*D9</f>
        <v>134.17472118959108</v>
      </c>
      <c r="G9" s="127"/>
    </row>
    <row r="10" spans="1:7" ht="18.75" x14ac:dyDescent="0.3">
      <c r="A10" s="180" t="s">
        <v>38</v>
      </c>
      <c r="B10" s="194" t="s">
        <v>39</v>
      </c>
      <c r="C10" s="194" t="s">
        <v>40</v>
      </c>
      <c r="D10" s="194" t="s">
        <v>41</v>
      </c>
      <c r="E10" s="195">
        <f>SUM(E9)</f>
        <v>268.34944237918216</v>
      </c>
      <c r="F10" s="163">
        <f>F9</f>
        <v>134.17472118959108</v>
      </c>
      <c r="G10" s="127"/>
    </row>
    <row r="11" spans="1:7" ht="18.75" customHeight="1" x14ac:dyDescent="0.3">
      <c r="A11" s="345" t="s">
        <v>282</v>
      </c>
      <c r="B11" s="382"/>
      <c r="C11" s="382"/>
      <c r="D11" s="382"/>
      <c r="E11" s="382"/>
      <c r="F11" s="382"/>
      <c r="G11" s="127"/>
    </row>
    <row r="12" spans="1:7" ht="18.75" customHeight="1" x14ac:dyDescent="0.3">
      <c r="A12" s="380" t="s">
        <v>274</v>
      </c>
      <c r="B12" s="381"/>
      <c r="C12" s="381"/>
      <c r="D12" s="381"/>
      <c r="E12" s="381"/>
      <c r="F12" s="381"/>
      <c r="G12" s="127"/>
    </row>
    <row r="13" spans="1:7" ht="38.25" customHeight="1" x14ac:dyDescent="0.3">
      <c r="A13" s="349" t="s">
        <v>306</v>
      </c>
      <c r="B13" s="349"/>
      <c r="C13" s="349"/>
      <c r="D13" s="349"/>
      <c r="E13" s="349"/>
      <c r="F13" s="349"/>
      <c r="G13" s="127"/>
    </row>
    <row r="14" spans="1:7" ht="24.75" customHeight="1" x14ac:dyDescent="0.3">
      <c r="A14" s="121"/>
      <c r="B14" s="341" t="s">
        <v>225</v>
      </c>
      <c r="C14" s="341"/>
      <c r="D14" s="341"/>
      <c r="E14" s="90"/>
      <c r="F14" s="90"/>
      <c r="G14" s="127"/>
    </row>
    <row r="15" spans="1:7" ht="66.75" customHeight="1" x14ac:dyDescent="0.3">
      <c r="A15" s="73" t="s">
        <v>122</v>
      </c>
      <c r="B15" s="139" t="s">
        <v>147</v>
      </c>
      <c r="C15" s="178" t="s">
        <v>148</v>
      </c>
      <c r="D15" s="154" t="s">
        <v>285</v>
      </c>
      <c r="E15" s="121"/>
      <c r="F15" s="90"/>
      <c r="G15" s="127"/>
    </row>
    <row r="16" spans="1:7" ht="21" customHeight="1" x14ac:dyDescent="0.3">
      <c r="A16" s="179" t="s">
        <v>123</v>
      </c>
      <c r="B16" s="139">
        <v>4</v>
      </c>
      <c r="C16" s="178">
        <v>8</v>
      </c>
      <c r="D16" s="178">
        <f>C16*1</f>
        <v>8</v>
      </c>
      <c r="E16" s="121"/>
      <c r="F16" s="90"/>
      <c r="G16" s="127"/>
    </row>
    <row r="17" spans="1:8" ht="21.75" customHeight="1" x14ac:dyDescent="0.3">
      <c r="A17" s="179" t="s">
        <v>114</v>
      </c>
      <c r="B17" s="178">
        <v>4</v>
      </c>
      <c r="C17" s="178">
        <v>8</v>
      </c>
      <c r="D17" s="178">
        <f t="shared" ref="D17:D24" si="0">C17*1</f>
        <v>8</v>
      </c>
      <c r="E17" s="121"/>
      <c r="F17" s="90"/>
      <c r="G17" s="127"/>
    </row>
    <row r="18" spans="1:8" ht="24" customHeight="1" x14ac:dyDescent="0.3">
      <c r="A18" s="179" t="s">
        <v>115</v>
      </c>
      <c r="B18" s="178">
        <v>4</v>
      </c>
      <c r="C18" s="178">
        <v>8</v>
      </c>
      <c r="D18" s="178">
        <f t="shared" si="0"/>
        <v>8</v>
      </c>
      <c r="E18" s="121"/>
      <c r="F18" s="90"/>
      <c r="G18" s="127"/>
    </row>
    <row r="19" spans="1:8" ht="19.5" customHeight="1" x14ac:dyDescent="0.3">
      <c r="A19" s="179" t="s">
        <v>116</v>
      </c>
      <c r="B19" s="178">
        <v>4</v>
      </c>
      <c r="C19" s="178">
        <v>8</v>
      </c>
      <c r="D19" s="178">
        <f t="shared" si="0"/>
        <v>8</v>
      </c>
      <c r="E19" s="121"/>
      <c r="F19" s="90"/>
      <c r="G19" s="127"/>
    </row>
    <row r="20" spans="1:8" ht="21" customHeight="1" x14ac:dyDescent="0.3">
      <c r="A20" s="179" t="s">
        <v>117</v>
      </c>
      <c r="B20" s="178">
        <v>3</v>
      </c>
      <c r="C20" s="178">
        <v>6</v>
      </c>
      <c r="D20" s="178">
        <f t="shared" si="0"/>
        <v>6</v>
      </c>
      <c r="E20" s="121"/>
      <c r="F20" s="90"/>
      <c r="G20" s="127"/>
    </row>
    <row r="21" spans="1:8" ht="21" customHeight="1" x14ac:dyDescent="0.3">
      <c r="A21" s="179" t="s">
        <v>118</v>
      </c>
      <c r="B21" s="178">
        <v>4</v>
      </c>
      <c r="C21" s="178">
        <v>8</v>
      </c>
      <c r="D21" s="178">
        <f t="shared" si="0"/>
        <v>8</v>
      </c>
      <c r="E21" s="121"/>
      <c r="F21" s="90"/>
      <c r="G21" s="127"/>
    </row>
    <row r="22" spans="1:8" ht="21.75" customHeight="1" x14ac:dyDescent="0.3">
      <c r="A22" s="179" t="s">
        <v>119</v>
      </c>
      <c r="B22" s="178">
        <v>5</v>
      </c>
      <c r="C22" s="178">
        <v>10</v>
      </c>
      <c r="D22" s="178">
        <f t="shared" si="0"/>
        <v>10</v>
      </c>
      <c r="E22" s="121"/>
      <c r="F22" s="90"/>
      <c r="G22" s="127"/>
    </row>
    <row r="23" spans="1:8" ht="21.75" customHeight="1" x14ac:dyDescent="0.3">
      <c r="A23" s="179" t="s">
        <v>120</v>
      </c>
      <c r="B23" s="178">
        <v>4</v>
      </c>
      <c r="C23" s="178">
        <v>8</v>
      </c>
      <c r="D23" s="178">
        <f t="shared" si="0"/>
        <v>8</v>
      </c>
      <c r="E23" s="121"/>
      <c r="F23" s="90"/>
      <c r="G23" s="127"/>
    </row>
    <row r="24" spans="1:8" ht="18.75" customHeight="1" x14ac:dyDescent="0.3">
      <c r="A24" s="179" t="s">
        <v>121</v>
      </c>
      <c r="B24" s="178">
        <v>4</v>
      </c>
      <c r="C24" s="178">
        <v>8</v>
      </c>
      <c r="D24" s="178">
        <f t="shared" si="0"/>
        <v>8</v>
      </c>
      <c r="E24" s="121"/>
      <c r="F24" s="90"/>
      <c r="G24" s="127"/>
    </row>
    <row r="25" spans="1:8" ht="18.75" x14ac:dyDescent="0.3">
      <c r="A25" s="179" t="s">
        <v>124</v>
      </c>
      <c r="B25" s="178">
        <v>0</v>
      </c>
      <c r="C25" s="178">
        <v>0</v>
      </c>
      <c r="D25" s="178">
        <f t="shared" ref="D25" si="1">C25*3</f>
        <v>0</v>
      </c>
      <c r="E25" s="121"/>
      <c r="F25" s="90"/>
      <c r="G25" s="127"/>
    </row>
    <row r="26" spans="1:8" ht="21.75" customHeight="1" x14ac:dyDescent="0.3">
      <c r="A26" s="179" t="s">
        <v>12</v>
      </c>
      <c r="B26" s="178">
        <f>SUM(B16:B25)</f>
        <v>36</v>
      </c>
      <c r="C26" s="154">
        <f>SUM(C16:C25)</f>
        <v>72</v>
      </c>
      <c r="D26" s="178">
        <f>C26*1</f>
        <v>72</v>
      </c>
      <c r="E26" s="121"/>
      <c r="F26" s="95"/>
      <c r="G26" s="127"/>
    </row>
    <row r="27" spans="1:8" ht="26.25" customHeight="1" x14ac:dyDescent="0.3">
      <c r="A27" s="284" t="s">
        <v>0</v>
      </c>
      <c r="B27" s="284"/>
      <c r="C27" s="284"/>
      <c r="D27" s="284"/>
      <c r="E27" s="284"/>
      <c r="F27" s="284"/>
      <c r="G27" s="127"/>
    </row>
    <row r="28" spans="1:8" ht="34.5" customHeight="1" x14ac:dyDescent="0.25">
      <c r="A28" s="139" t="s">
        <v>14</v>
      </c>
      <c r="B28" s="139" t="s">
        <v>164</v>
      </c>
      <c r="C28" s="139" t="s">
        <v>165</v>
      </c>
      <c r="D28" s="139" t="s">
        <v>151</v>
      </c>
      <c r="E28" s="139" t="s">
        <v>166</v>
      </c>
      <c r="F28" s="139" t="s">
        <v>2</v>
      </c>
      <c r="G28" s="178" t="s">
        <v>167</v>
      </c>
    </row>
    <row r="29" spans="1:8" ht="20.25" customHeight="1" x14ac:dyDescent="0.25">
      <c r="A29" s="196">
        <v>1</v>
      </c>
      <c r="B29" s="197" t="s">
        <v>170</v>
      </c>
      <c r="C29" s="196" t="s">
        <v>5</v>
      </c>
      <c r="D29" s="196">
        <v>18</v>
      </c>
      <c r="E29" s="196">
        <v>14.37</v>
      </c>
      <c r="F29" s="196">
        <f>D29*E29</f>
        <v>258.65999999999997</v>
      </c>
      <c r="G29" s="198">
        <f>F29/72</f>
        <v>3.5924999999999994</v>
      </c>
      <c r="H29" s="110"/>
    </row>
    <row r="30" spans="1:8" ht="19.5" customHeight="1" x14ac:dyDescent="0.25">
      <c r="A30" s="196">
        <v>2</v>
      </c>
      <c r="B30" s="197" t="s">
        <v>168</v>
      </c>
      <c r="C30" s="196" t="s">
        <v>5</v>
      </c>
      <c r="D30" s="196">
        <v>5</v>
      </c>
      <c r="E30" s="196">
        <v>93.6</v>
      </c>
      <c r="F30" s="196">
        <f>D30*E30</f>
        <v>468</v>
      </c>
      <c r="G30" s="198">
        <f>F30/72</f>
        <v>6.5</v>
      </c>
      <c r="H30" s="110"/>
    </row>
    <row r="31" spans="1:8" ht="15.75" customHeight="1" x14ac:dyDescent="0.25">
      <c r="A31" s="139"/>
      <c r="B31" s="44" t="s">
        <v>169</v>
      </c>
      <c r="C31" s="43"/>
      <c r="D31" s="43"/>
      <c r="E31" s="43"/>
      <c r="F31" s="43">
        <f>SUM(F29:F30)</f>
        <v>726.66</v>
      </c>
      <c r="G31" s="143">
        <f t="shared" ref="G31" si="2">F31/72</f>
        <v>10.092499999999999</v>
      </c>
      <c r="H31" s="110"/>
    </row>
    <row r="32" spans="1:8" ht="33" customHeight="1" x14ac:dyDescent="0.3">
      <c r="A32" s="130"/>
      <c r="B32" s="372" t="s">
        <v>190</v>
      </c>
      <c r="C32" s="372"/>
      <c r="D32" s="372"/>
      <c r="E32" s="372"/>
      <c r="F32" s="372"/>
      <c r="G32" s="127"/>
    </row>
    <row r="33" spans="1:8" ht="15" customHeight="1" x14ac:dyDescent="0.25">
      <c r="A33" s="325" t="s">
        <v>14</v>
      </c>
      <c r="B33" s="323" t="s">
        <v>284</v>
      </c>
      <c r="C33" s="334" t="s">
        <v>43</v>
      </c>
      <c r="D33" s="334" t="s">
        <v>151</v>
      </c>
      <c r="E33" s="334" t="s">
        <v>160</v>
      </c>
      <c r="F33" s="334" t="s">
        <v>2</v>
      </c>
      <c r="G33" s="385" t="s">
        <v>161</v>
      </c>
    </row>
    <row r="34" spans="1:8" ht="15" customHeight="1" x14ac:dyDescent="0.25">
      <c r="A34" s="325"/>
      <c r="B34" s="323"/>
      <c r="C34" s="343"/>
      <c r="D34" s="343"/>
      <c r="E34" s="343"/>
      <c r="F34" s="343"/>
      <c r="G34" s="386"/>
    </row>
    <row r="35" spans="1:8" ht="27" customHeight="1" x14ac:dyDescent="0.25">
      <c r="A35" s="325"/>
      <c r="B35" s="323"/>
      <c r="C35" s="344"/>
      <c r="D35" s="344"/>
      <c r="E35" s="344"/>
      <c r="F35" s="344"/>
      <c r="G35" s="387"/>
    </row>
    <row r="36" spans="1:8" x14ac:dyDescent="0.25">
      <c r="A36" s="154">
        <v>1</v>
      </c>
      <c r="B36" s="154">
        <v>2</v>
      </c>
      <c r="C36" s="154">
        <v>3</v>
      </c>
      <c r="D36" s="154">
        <v>4</v>
      </c>
      <c r="E36" s="154">
        <v>5</v>
      </c>
      <c r="F36" s="154">
        <v>6</v>
      </c>
      <c r="G36" s="154">
        <v>7</v>
      </c>
    </row>
    <row r="37" spans="1:8" x14ac:dyDescent="0.25">
      <c r="A37" s="154">
        <v>1</v>
      </c>
      <c r="B37" s="246" t="s">
        <v>309</v>
      </c>
      <c r="C37" s="154" t="s">
        <v>5</v>
      </c>
      <c r="D37" s="154">
        <v>49</v>
      </c>
      <c r="E37" s="205">
        <v>256</v>
      </c>
      <c r="F37" s="198">
        <f>D37*E37</f>
        <v>12544</v>
      </c>
      <c r="G37" s="198">
        <f>F37/72</f>
        <v>174.22222222222223</v>
      </c>
      <c r="H37" s="110"/>
    </row>
    <row r="38" spans="1:8" x14ac:dyDescent="0.25">
      <c r="A38" s="154">
        <v>2</v>
      </c>
      <c r="B38" s="246" t="s">
        <v>192</v>
      </c>
      <c r="C38" s="154" t="s">
        <v>5</v>
      </c>
      <c r="D38" s="154">
        <v>135</v>
      </c>
      <c r="E38" s="205">
        <v>224</v>
      </c>
      <c r="F38" s="198">
        <f t="shared" ref="F38:F40" si="3">D38*E38</f>
        <v>30240</v>
      </c>
      <c r="G38" s="198">
        <f>F38/72</f>
        <v>420</v>
      </c>
      <c r="H38" s="110"/>
    </row>
    <row r="39" spans="1:8" x14ac:dyDescent="0.25">
      <c r="A39" s="154">
        <v>3</v>
      </c>
      <c r="B39" s="247" t="s">
        <v>10</v>
      </c>
      <c r="C39" s="154" t="s">
        <v>5</v>
      </c>
      <c r="D39" s="154">
        <v>5</v>
      </c>
      <c r="E39" s="205">
        <v>275</v>
      </c>
      <c r="F39" s="198">
        <f t="shared" si="3"/>
        <v>1375</v>
      </c>
      <c r="G39" s="198">
        <f>F39/72</f>
        <v>19.097222222222221</v>
      </c>
      <c r="H39" s="110"/>
    </row>
    <row r="40" spans="1:8" ht="14.25" customHeight="1" x14ac:dyDescent="0.25">
      <c r="A40" s="154">
        <v>4</v>
      </c>
      <c r="B40" s="247" t="s">
        <v>175</v>
      </c>
      <c r="C40" s="154" t="s">
        <v>5</v>
      </c>
      <c r="D40" s="154">
        <v>10</v>
      </c>
      <c r="E40" s="205">
        <v>56</v>
      </c>
      <c r="F40" s="198">
        <f t="shared" si="3"/>
        <v>560</v>
      </c>
      <c r="G40" s="198">
        <f>F40/72</f>
        <v>7.7777777777777777</v>
      </c>
      <c r="H40" s="110"/>
    </row>
    <row r="41" spans="1:8" x14ac:dyDescent="0.25">
      <c r="A41" s="154">
        <v>5</v>
      </c>
      <c r="B41" s="247" t="s">
        <v>174</v>
      </c>
      <c r="C41" s="154" t="s">
        <v>5</v>
      </c>
      <c r="D41" s="154">
        <v>10</v>
      </c>
      <c r="E41" s="205">
        <v>145</v>
      </c>
      <c r="F41" s="198">
        <f t="shared" ref="F41" si="4">D41*E41</f>
        <v>1450</v>
      </c>
      <c r="G41" s="198">
        <f t="shared" ref="G41" si="5">F41/72</f>
        <v>20.138888888888889</v>
      </c>
      <c r="H41" s="110"/>
    </row>
    <row r="42" spans="1:8" ht="20.25" customHeight="1" x14ac:dyDescent="0.25">
      <c r="A42" s="169"/>
      <c r="B42" s="179" t="s">
        <v>47</v>
      </c>
      <c r="C42" s="178" t="s">
        <v>40</v>
      </c>
      <c r="D42" s="178" t="s">
        <v>41</v>
      </c>
      <c r="E42" s="178"/>
      <c r="F42" s="198">
        <f>SUM(F37:F41)</f>
        <v>46169</v>
      </c>
      <c r="G42" s="198">
        <f>SUM(G37:G41)</f>
        <v>641.23611111111109</v>
      </c>
      <c r="H42" s="110"/>
    </row>
    <row r="43" spans="1:8" ht="14.25" customHeight="1" x14ac:dyDescent="0.25">
      <c r="A43" s="27"/>
      <c r="B43" s="27"/>
      <c r="C43" s="27"/>
      <c r="D43" s="27"/>
      <c r="E43" s="27"/>
      <c r="F43" s="111"/>
      <c r="G43" s="111"/>
    </row>
    <row r="44" spans="1:8" ht="54" customHeight="1" x14ac:dyDescent="0.3">
      <c r="A44" s="215" t="s">
        <v>14</v>
      </c>
      <c r="B44" s="215" t="s">
        <v>15</v>
      </c>
      <c r="C44" s="216" t="s">
        <v>134</v>
      </c>
      <c r="D44" s="217" t="s">
        <v>26</v>
      </c>
      <c r="E44" s="188"/>
      <c r="F44" s="132"/>
      <c r="G44" s="127"/>
    </row>
    <row r="45" spans="1:8" ht="21.75" customHeight="1" x14ac:dyDescent="0.3">
      <c r="A45" s="215">
        <v>1</v>
      </c>
      <c r="B45" s="243" t="s">
        <v>129</v>
      </c>
      <c r="C45" s="245">
        <v>46.4</v>
      </c>
      <c r="D45" s="214"/>
      <c r="E45" s="189"/>
      <c r="F45" s="132"/>
      <c r="G45" s="127"/>
    </row>
    <row r="46" spans="1:8" ht="15" customHeight="1" x14ac:dyDescent="0.3">
      <c r="A46" s="215"/>
      <c r="B46" s="248" t="s">
        <v>12</v>
      </c>
      <c r="C46" s="248"/>
      <c r="D46" s="248"/>
      <c r="E46" s="190"/>
      <c r="F46" s="132"/>
      <c r="G46" s="127"/>
    </row>
    <row r="47" spans="1:8" ht="15" customHeight="1" x14ac:dyDescent="0.3">
      <c r="A47" s="131"/>
      <c r="B47" s="131"/>
      <c r="C47" s="131"/>
      <c r="D47" s="131"/>
      <c r="E47" s="131"/>
      <c r="F47" s="132"/>
      <c r="G47" s="127"/>
    </row>
    <row r="48" spans="1:8" ht="18.75" x14ac:dyDescent="0.3">
      <c r="A48" s="284" t="s">
        <v>103</v>
      </c>
      <c r="B48" s="333"/>
      <c r="C48" s="333"/>
      <c r="D48" s="333"/>
      <c r="E48" s="333"/>
      <c r="F48" s="133"/>
      <c r="G48" s="127"/>
    </row>
    <row r="49" spans="1:7" ht="15.75" customHeight="1" x14ac:dyDescent="0.3">
      <c r="A49" s="130"/>
      <c r="B49" s="25"/>
      <c r="C49" s="130"/>
      <c r="D49" s="130"/>
      <c r="E49" s="130"/>
      <c r="F49" s="133"/>
      <c r="G49" s="127"/>
    </row>
    <row r="50" spans="1:7" ht="15.75" customHeight="1" x14ac:dyDescent="0.3">
      <c r="A50" s="325" t="s">
        <v>18</v>
      </c>
      <c r="B50" s="334" t="s">
        <v>50</v>
      </c>
      <c r="C50" s="334" t="s">
        <v>51</v>
      </c>
      <c r="D50" s="325" t="s">
        <v>52</v>
      </c>
      <c r="E50" s="185"/>
      <c r="F50" s="133"/>
      <c r="G50" s="127"/>
    </row>
    <row r="51" spans="1:7" ht="15.75" customHeight="1" x14ac:dyDescent="0.3">
      <c r="A51" s="325"/>
      <c r="B51" s="335"/>
      <c r="C51" s="335"/>
      <c r="D51" s="325"/>
      <c r="E51" s="185"/>
      <c r="F51" s="27"/>
      <c r="G51" s="127"/>
    </row>
    <row r="52" spans="1:7" ht="19.5" customHeight="1" x14ac:dyDescent="0.3">
      <c r="A52" s="325"/>
      <c r="B52" s="336"/>
      <c r="C52" s="336"/>
      <c r="D52" s="325"/>
      <c r="E52" s="185"/>
      <c r="F52" s="28"/>
      <c r="G52" s="127"/>
    </row>
    <row r="53" spans="1:7" ht="20.25" customHeight="1" x14ac:dyDescent="0.3">
      <c r="A53" s="178">
        <v>1</v>
      </c>
      <c r="B53" s="178">
        <v>2</v>
      </c>
      <c r="C53" s="178">
        <v>3</v>
      </c>
      <c r="D53" s="178">
        <v>4</v>
      </c>
      <c r="E53" s="185"/>
      <c r="F53" s="13"/>
      <c r="G53" s="127"/>
    </row>
    <row r="54" spans="1:7" ht="27" customHeight="1" x14ac:dyDescent="0.3">
      <c r="A54" s="247" t="s">
        <v>269</v>
      </c>
      <c r="B54" s="213"/>
      <c r="C54" s="154"/>
      <c r="D54" s="154"/>
      <c r="E54" s="186"/>
      <c r="F54" s="13"/>
      <c r="G54" s="127"/>
    </row>
    <row r="55" spans="1:7" ht="18.75" x14ac:dyDescent="0.3">
      <c r="A55" s="247" t="s">
        <v>191</v>
      </c>
      <c r="B55" s="213"/>
      <c r="C55" s="154"/>
      <c r="D55" s="154"/>
      <c r="E55" s="186"/>
      <c r="F55" s="13"/>
      <c r="G55" s="127"/>
    </row>
    <row r="56" spans="1:7" ht="15.75" customHeight="1" x14ac:dyDescent="0.3">
      <c r="A56" s="144"/>
      <c r="B56" s="180" t="s">
        <v>47</v>
      </c>
      <c r="C56" s="194" t="s">
        <v>40</v>
      </c>
      <c r="D56" s="194" t="s">
        <v>41</v>
      </c>
      <c r="E56" s="187"/>
      <c r="F56" s="13"/>
      <c r="G56" s="127"/>
    </row>
    <row r="57" spans="1:7" ht="15.75" customHeight="1" x14ac:dyDescent="0.3">
      <c r="A57" s="134"/>
      <c r="B57" s="56"/>
      <c r="C57" s="119"/>
      <c r="D57" s="119"/>
      <c r="E57" s="119"/>
      <c r="F57" s="13"/>
      <c r="G57" s="127"/>
    </row>
    <row r="58" spans="1:7" ht="15.75" customHeight="1" x14ac:dyDescent="0.25">
      <c r="A58" s="134"/>
      <c r="B58" s="315" t="s">
        <v>133</v>
      </c>
      <c r="C58" s="315"/>
      <c r="D58" s="315"/>
      <c r="E58" s="315"/>
      <c r="F58" s="82" t="s">
        <v>154</v>
      </c>
      <c r="G58" s="135"/>
    </row>
    <row r="59" spans="1:7" ht="32.25" customHeight="1" x14ac:dyDescent="0.3">
      <c r="A59" s="134"/>
      <c r="B59" s="56"/>
      <c r="C59" s="337" t="s">
        <v>150</v>
      </c>
      <c r="D59" s="337"/>
      <c r="E59" s="76">
        <v>2484.3000000000002</v>
      </c>
      <c r="F59" s="27">
        <v>46.4</v>
      </c>
      <c r="G59" s="127"/>
    </row>
    <row r="60" spans="1:7" ht="82.5" customHeight="1" x14ac:dyDescent="0.3">
      <c r="A60" s="179" t="s">
        <v>108</v>
      </c>
      <c r="B60" s="178" t="s">
        <v>230</v>
      </c>
      <c r="C60" s="178" t="s">
        <v>234</v>
      </c>
      <c r="D60" s="178" t="s">
        <v>185</v>
      </c>
      <c r="E60" s="165" t="s">
        <v>186</v>
      </c>
      <c r="F60" s="178" t="s">
        <v>184</v>
      </c>
      <c r="G60" s="127"/>
    </row>
    <row r="61" spans="1:7" ht="31.5" customHeight="1" x14ac:dyDescent="0.25">
      <c r="A61" s="223" t="s">
        <v>130</v>
      </c>
      <c r="B61" s="148">
        <v>1904205.92</v>
      </c>
      <c r="C61" s="148">
        <f>B61/12</f>
        <v>158683.82666666666</v>
      </c>
      <c r="D61" s="148">
        <f>C61/$E$59</f>
        <v>63.874663553784423</v>
      </c>
      <c r="E61" s="148">
        <f>D61*$F$59</f>
        <v>2963.7843888955972</v>
      </c>
      <c r="F61" s="198">
        <f>E61/164.4*4/8</f>
        <v>9.0139427886119137</v>
      </c>
      <c r="G61" s="111"/>
    </row>
    <row r="62" spans="1:7" ht="19.5" customHeight="1" x14ac:dyDescent="0.25">
      <c r="A62" s="197" t="s">
        <v>131</v>
      </c>
      <c r="B62" s="148">
        <v>23294</v>
      </c>
      <c r="C62" s="148">
        <f>B62/12</f>
        <v>1941.1666666666667</v>
      </c>
      <c r="D62" s="148">
        <f t="shared" ref="D62:D65" si="6">C62/$E$59</f>
        <v>0.78137369346160557</v>
      </c>
      <c r="E62" s="148">
        <f t="shared" ref="E62:E65" si="7">D62*$F$59</f>
        <v>36.2557393766185</v>
      </c>
      <c r="F62" s="198">
        <f>E62/164.4*4/8</f>
        <v>0.11026684725248935</v>
      </c>
      <c r="G62" s="111"/>
    </row>
    <row r="63" spans="1:7" ht="46.5" customHeight="1" x14ac:dyDescent="0.25">
      <c r="A63" s="223" t="s">
        <v>132</v>
      </c>
      <c r="B63" s="148">
        <v>217275.69</v>
      </c>
      <c r="C63" s="148">
        <f>B63/12</f>
        <v>18106.307499999999</v>
      </c>
      <c r="D63" s="148">
        <f t="shared" si="6"/>
        <v>7.2882934830737023</v>
      </c>
      <c r="E63" s="148">
        <f t="shared" si="7"/>
        <v>338.17681761461978</v>
      </c>
      <c r="F63" s="198">
        <f>E63/164.4*4/8</f>
        <v>1.0285183017476269</v>
      </c>
      <c r="G63" s="111"/>
    </row>
    <row r="64" spans="1:7" ht="27.75" customHeight="1" x14ac:dyDescent="0.25">
      <c r="A64" s="223" t="s">
        <v>180</v>
      </c>
      <c r="B64" s="148">
        <v>150000</v>
      </c>
      <c r="C64" s="148">
        <f>B64/12</f>
        <v>12500</v>
      </c>
      <c r="D64" s="148">
        <f t="shared" si="6"/>
        <v>5.0315984381918444</v>
      </c>
      <c r="E64" s="148">
        <f t="shared" si="7"/>
        <v>233.46616753210157</v>
      </c>
      <c r="F64" s="198">
        <f>E64/164.4*4/8</f>
        <v>0.71005525405140379</v>
      </c>
      <c r="G64" s="111"/>
    </row>
    <row r="65" spans="1:7" ht="31.5" customHeight="1" x14ac:dyDescent="0.25">
      <c r="A65" s="223" t="s">
        <v>158</v>
      </c>
      <c r="B65" s="148">
        <v>291829.8</v>
      </c>
      <c r="C65" s="148">
        <f>B65/12</f>
        <v>24319.149999999998</v>
      </c>
      <c r="D65" s="148">
        <f t="shared" si="6"/>
        <v>9.789135772652255</v>
      </c>
      <c r="E65" s="148">
        <f t="shared" si="7"/>
        <v>454.21589985106459</v>
      </c>
      <c r="F65" s="198">
        <f>E65/164.4*4/8</f>
        <v>1.3814352185251355</v>
      </c>
      <c r="G65" s="111"/>
    </row>
    <row r="66" spans="1:7" ht="18.75" customHeight="1" x14ac:dyDescent="0.25">
      <c r="A66" s="224" t="s">
        <v>12</v>
      </c>
      <c r="B66" s="156">
        <f>SUM(B61:B65)</f>
        <v>2586605.4099999997</v>
      </c>
      <c r="C66" s="156">
        <f>SUM(C61:C65)</f>
        <v>215550.45083333331</v>
      </c>
      <c r="D66" s="156">
        <f>SUM(D61:D65)</f>
        <v>86.765064941163843</v>
      </c>
      <c r="E66" s="156">
        <f>SUM(E61:E65)</f>
        <v>4025.8990132700014</v>
      </c>
      <c r="F66" s="156">
        <f>SUM(F61:F65)</f>
        <v>12.244218410188571</v>
      </c>
      <c r="G66" s="111"/>
    </row>
    <row r="67" spans="1:7" ht="18.75" customHeight="1" x14ac:dyDescent="0.3">
      <c r="A67" s="120"/>
      <c r="B67" s="27"/>
      <c r="C67" s="92"/>
      <c r="D67" s="120"/>
      <c r="E67" s="92"/>
      <c r="F67" s="92"/>
      <c r="G67" s="127"/>
    </row>
    <row r="68" spans="1:7" ht="15.75" customHeight="1" x14ac:dyDescent="0.3">
      <c r="A68" s="284" t="s">
        <v>112</v>
      </c>
      <c r="B68" s="284"/>
      <c r="C68" s="284"/>
      <c r="D68" s="284"/>
      <c r="E68" s="284"/>
      <c r="F68" s="78"/>
      <c r="G68" s="127"/>
    </row>
    <row r="69" spans="1:7" ht="18.75" x14ac:dyDescent="0.3">
      <c r="A69" s="13"/>
      <c r="B69" s="130"/>
      <c r="C69" s="130"/>
      <c r="D69" s="130"/>
      <c r="E69" s="130"/>
      <c r="F69" s="78"/>
      <c r="G69" s="127"/>
    </row>
    <row r="70" spans="1:7" ht="18.75" x14ac:dyDescent="0.3">
      <c r="A70" s="178">
        <v>1</v>
      </c>
      <c r="B70" s="323" t="s">
        <v>105</v>
      </c>
      <c r="C70" s="323"/>
      <c r="D70" s="324"/>
      <c r="E70" s="148">
        <v>1170200</v>
      </c>
      <c r="F70" s="249"/>
      <c r="G70" s="127"/>
    </row>
    <row r="71" spans="1:7" ht="18.75" x14ac:dyDescent="0.3">
      <c r="A71" s="178">
        <v>2</v>
      </c>
      <c r="B71" s="323" t="s">
        <v>106</v>
      </c>
      <c r="C71" s="323"/>
      <c r="D71" s="324"/>
      <c r="E71" s="148">
        <f>B66</f>
        <v>2586605.4099999997</v>
      </c>
      <c r="F71" s="250"/>
      <c r="G71" s="127"/>
    </row>
    <row r="72" spans="1:7" ht="15" customHeight="1" x14ac:dyDescent="0.3">
      <c r="A72" s="178">
        <v>3</v>
      </c>
      <c r="B72" s="323" t="s">
        <v>29</v>
      </c>
      <c r="C72" s="323"/>
      <c r="D72" s="324"/>
      <c r="E72" s="148">
        <v>0</v>
      </c>
      <c r="F72" s="249"/>
      <c r="G72" s="127"/>
    </row>
    <row r="73" spans="1:7" ht="19.5" customHeight="1" x14ac:dyDescent="0.3">
      <c r="A73" s="178">
        <v>4</v>
      </c>
      <c r="B73" s="330" t="s">
        <v>107</v>
      </c>
      <c r="C73" s="331"/>
      <c r="D73" s="331"/>
      <c r="E73" s="148">
        <v>24536000</v>
      </c>
      <c r="F73" s="249"/>
      <c r="G73" s="127"/>
    </row>
    <row r="74" spans="1:7" ht="18.75" x14ac:dyDescent="0.3">
      <c r="A74" s="178">
        <v>5</v>
      </c>
      <c r="B74" s="323" t="s">
        <v>60</v>
      </c>
      <c r="C74" s="323"/>
      <c r="D74" s="324"/>
      <c r="E74" s="148">
        <f>SUM(E70+E71+E72)/E73</f>
        <v>0.15311401247147047</v>
      </c>
      <c r="F74" s="249"/>
      <c r="G74" s="127"/>
    </row>
    <row r="75" spans="1:7" ht="33.75" customHeight="1" x14ac:dyDescent="0.3">
      <c r="A75" s="325">
        <v>6</v>
      </c>
      <c r="B75" s="323" t="s">
        <v>61</v>
      </c>
      <c r="C75" s="323"/>
      <c r="D75" s="324"/>
      <c r="E75" s="148">
        <f>F10</f>
        <v>134.17472118959108</v>
      </c>
      <c r="F75" s="249"/>
      <c r="G75" s="127"/>
    </row>
    <row r="76" spans="1:7" ht="19.5" hidden="1" customHeight="1" x14ac:dyDescent="0.3">
      <c r="A76" s="325"/>
      <c r="B76" s="323"/>
      <c r="C76" s="323"/>
      <c r="D76" s="324"/>
      <c r="E76" s="202"/>
      <c r="F76" s="249"/>
      <c r="G76" s="127"/>
    </row>
    <row r="77" spans="1:7" ht="21.75" customHeight="1" x14ac:dyDescent="0.3">
      <c r="A77" s="194">
        <v>7</v>
      </c>
      <c r="B77" s="326" t="s">
        <v>62</v>
      </c>
      <c r="C77" s="326"/>
      <c r="D77" s="327"/>
      <c r="E77" s="150">
        <f>E75*E74</f>
        <v>20.544029933579122</v>
      </c>
      <c r="F77" s="249"/>
      <c r="G77" s="127"/>
    </row>
    <row r="78" spans="1:7" ht="19.5" customHeight="1" x14ac:dyDescent="0.3">
      <c r="A78" s="36"/>
      <c r="B78" s="289"/>
      <c r="C78" s="289"/>
      <c r="D78" s="289"/>
      <c r="E78" s="21"/>
      <c r="F78" s="133"/>
      <c r="G78" s="127"/>
    </row>
    <row r="79" spans="1:7" ht="16.5" customHeight="1" x14ac:dyDescent="0.3">
      <c r="A79" s="284" t="s">
        <v>113</v>
      </c>
      <c r="B79" s="284"/>
      <c r="C79" s="284"/>
      <c r="D79" s="284"/>
      <c r="E79" s="27"/>
      <c r="F79" s="79"/>
      <c r="G79" s="127"/>
    </row>
    <row r="80" spans="1:7" ht="15.75" customHeight="1" x14ac:dyDescent="0.3">
      <c r="A80" s="13"/>
      <c r="B80" s="29"/>
      <c r="C80" s="29"/>
      <c r="D80" s="29"/>
      <c r="E80" s="29"/>
      <c r="F80" s="80"/>
      <c r="G80" s="127"/>
    </row>
    <row r="81" spans="1:7" ht="21.75" customHeight="1" x14ac:dyDescent="0.3">
      <c r="A81" s="139" t="s">
        <v>17</v>
      </c>
      <c r="B81" s="139" t="s">
        <v>64</v>
      </c>
      <c r="C81" s="328" t="s">
        <v>65</v>
      </c>
      <c r="D81" s="329"/>
      <c r="E81" s="81"/>
      <c r="F81" s="80"/>
      <c r="G81" s="127"/>
    </row>
    <row r="82" spans="1:7" ht="30" x14ac:dyDescent="0.3">
      <c r="A82" s="139">
        <v>1</v>
      </c>
      <c r="B82" s="179" t="s">
        <v>66</v>
      </c>
      <c r="C82" s="319">
        <f>F10</f>
        <v>134.17472118959108</v>
      </c>
      <c r="D82" s="320"/>
      <c r="E82" s="93"/>
      <c r="F82" s="81"/>
      <c r="G82" s="127"/>
    </row>
    <row r="83" spans="1:7" ht="30" x14ac:dyDescent="0.3">
      <c r="A83" s="139">
        <v>2</v>
      </c>
      <c r="B83" s="179" t="s">
        <v>67</v>
      </c>
      <c r="C83" s="319">
        <f>C82*30.2/100</f>
        <v>40.520765799256509</v>
      </c>
      <c r="D83" s="320"/>
      <c r="E83" s="93"/>
      <c r="F83" s="27"/>
      <c r="G83" s="127"/>
    </row>
    <row r="84" spans="1:7" ht="30" x14ac:dyDescent="0.3">
      <c r="A84" s="139">
        <v>3</v>
      </c>
      <c r="B84" s="179" t="s">
        <v>68</v>
      </c>
      <c r="C84" s="319">
        <f>G42+G31</f>
        <v>651.32861111111106</v>
      </c>
      <c r="D84" s="320"/>
      <c r="E84" s="93"/>
      <c r="F84" s="36"/>
      <c r="G84" s="127"/>
    </row>
    <row r="85" spans="1:7" ht="32.25" customHeight="1" x14ac:dyDescent="0.3">
      <c r="A85" s="139">
        <v>4</v>
      </c>
      <c r="B85" s="179" t="s">
        <v>69</v>
      </c>
      <c r="C85" s="319">
        <v>0</v>
      </c>
      <c r="D85" s="320"/>
      <c r="E85" s="93"/>
      <c r="F85" s="36"/>
      <c r="G85" s="127"/>
    </row>
    <row r="86" spans="1:7" ht="18.75" x14ac:dyDescent="0.3">
      <c r="A86" s="139">
        <v>5</v>
      </c>
      <c r="B86" s="179" t="s">
        <v>70</v>
      </c>
      <c r="C86" s="319">
        <v>0</v>
      </c>
      <c r="D86" s="320"/>
      <c r="E86" s="93"/>
      <c r="F86" s="36"/>
      <c r="G86" s="127"/>
    </row>
    <row r="87" spans="1:7" ht="30.75" customHeight="1" x14ac:dyDescent="0.3">
      <c r="A87" s="139">
        <v>6</v>
      </c>
      <c r="B87" s="159" t="s">
        <v>179</v>
      </c>
      <c r="C87" s="319">
        <f>F66</f>
        <v>12.244218410188571</v>
      </c>
      <c r="D87" s="320"/>
      <c r="E87" s="93"/>
      <c r="F87" s="36"/>
      <c r="G87" s="127"/>
    </row>
    <row r="88" spans="1:7" ht="19.5" customHeight="1" x14ac:dyDescent="0.3">
      <c r="A88" s="139">
        <v>7</v>
      </c>
      <c r="B88" s="179" t="s">
        <v>30</v>
      </c>
      <c r="C88" s="319">
        <f>E77</f>
        <v>20.544029933579122</v>
      </c>
      <c r="D88" s="320"/>
      <c r="E88" s="93"/>
      <c r="F88" s="133"/>
      <c r="G88" s="127"/>
    </row>
    <row r="89" spans="1:7" ht="18.75" x14ac:dyDescent="0.3">
      <c r="A89" s="139">
        <v>8</v>
      </c>
      <c r="B89" s="179" t="s">
        <v>72</v>
      </c>
      <c r="C89" s="319">
        <f>SUM(C82:C88)</f>
        <v>858.81234644372637</v>
      </c>
      <c r="D89" s="320"/>
      <c r="E89" s="93"/>
      <c r="F89" s="133"/>
      <c r="G89" s="127"/>
    </row>
    <row r="90" spans="1:7" ht="15.75" x14ac:dyDescent="0.25">
      <c r="A90" s="139">
        <v>9</v>
      </c>
      <c r="B90" s="179" t="s">
        <v>73</v>
      </c>
      <c r="C90" s="319">
        <v>41.19</v>
      </c>
      <c r="D90" s="320"/>
      <c r="E90" s="93">
        <f>C90/C89%</f>
        <v>4.7961583424556613</v>
      </c>
      <c r="F90" s="112" t="s">
        <v>75</v>
      </c>
      <c r="G90" s="136"/>
    </row>
    <row r="91" spans="1:7" ht="18.75" x14ac:dyDescent="0.3">
      <c r="A91" s="139">
        <v>10</v>
      </c>
      <c r="B91" s="179" t="s">
        <v>76</v>
      </c>
      <c r="C91" s="319">
        <v>1</v>
      </c>
      <c r="D91" s="320"/>
      <c r="E91" s="93"/>
      <c r="F91" s="133"/>
      <c r="G91" s="127"/>
    </row>
    <row r="92" spans="1:7" ht="30" x14ac:dyDescent="0.3">
      <c r="A92" s="139">
        <v>11</v>
      </c>
      <c r="B92" s="179" t="s">
        <v>77</v>
      </c>
      <c r="C92" s="319">
        <f>(C89+C90)/C91</f>
        <v>900.00234644372631</v>
      </c>
      <c r="D92" s="320"/>
      <c r="E92" s="94"/>
      <c r="F92" s="133"/>
      <c r="G92" s="127"/>
    </row>
    <row r="93" spans="1:7" ht="18.75" x14ac:dyDescent="0.3">
      <c r="A93" s="139">
        <v>12</v>
      </c>
      <c r="B93" s="179" t="s">
        <v>294</v>
      </c>
      <c r="C93" s="383">
        <f>C92/5</f>
        <v>180.00046928874525</v>
      </c>
      <c r="D93" s="384"/>
      <c r="E93" s="97"/>
      <c r="F93" s="133"/>
      <c r="G93" s="127"/>
    </row>
    <row r="94" spans="1:7" ht="18.75" x14ac:dyDescent="0.3">
      <c r="A94" s="139">
        <v>13</v>
      </c>
      <c r="B94" s="73" t="s">
        <v>111</v>
      </c>
      <c r="C94" s="383">
        <f>C93*8</f>
        <v>1440.003754309962</v>
      </c>
      <c r="D94" s="384"/>
      <c r="E94" s="137"/>
      <c r="F94" s="133"/>
      <c r="G94" s="127"/>
    </row>
    <row r="95" spans="1:7" ht="18.75" x14ac:dyDescent="0.3">
      <c r="A95" s="91"/>
      <c r="B95" s="91"/>
      <c r="C95" s="91"/>
      <c r="D95" s="91"/>
      <c r="E95" s="91"/>
      <c r="F95" s="89"/>
      <c r="G95" s="85"/>
    </row>
  </sheetData>
  <mergeCells count="53">
    <mergeCell ref="G33:G35"/>
    <mergeCell ref="A1:F1"/>
    <mergeCell ref="A2:F2"/>
    <mergeCell ref="A4:A7"/>
    <mergeCell ref="B4:B7"/>
    <mergeCell ref="C4:C7"/>
    <mergeCell ref="D4:D7"/>
    <mergeCell ref="E4:E7"/>
    <mergeCell ref="A13:F13"/>
    <mergeCell ref="A27:F27"/>
    <mergeCell ref="A33:A35"/>
    <mergeCell ref="B33:B35"/>
    <mergeCell ref="C33:C35"/>
    <mergeCell ref="D33:D35"/>
    <mergeCell ref="B14:D14"/>
    <mergeCell ref="E33:E35"/>
    <mergeCell ref="B32:F32"/>
    <mergeCell ref="A75:A76"/>
    <mergeCell ref="B75:D76"/>
    <mergeCell ref="B73:D73"/>
    <mergeCell ref="A68:E68"/>
    <mergeCell ref="B70:D70"/>
    <mergeCell ref="B71:D71"/>
    <mergeCell ref="C59:D59"/>
    <mergeCell ref="F33:F35"/>
    <mergeCell ref="B58:E58"/>
    <mergeCell ref="A48:E48"/>
    <mergeCell ref="A50:A52"/>
    <mergeCell ref="B50:B52"/>
    <mergeCell ref="C50:C52"/>
    <mergeCell ref="D50:D52"/>
    <mergeCell ref="C86:D86"/>
    <mergeCell ref="C87:D87"/>
    <mergeCell ref="B72:D72"/>
    <mergeCell ref="B77:D77"/>
    <mergeCell ref="B78:D78"/>
    <mergeCell ref="B74:D74"/>
    <mergeCell ref="A12:F12"/>
    <mergeCell ref="A11:F11"/>
    <mergeCell ref="F4:F7"/>
    <mergeCell ref="C94:D94"/>
    <mergeCell ref="C89:D89"/>
    <mergeCell ref="C90:D90"/>
    <mergeCell ref="C91:D91"/>
    <mergeCell ref="C92:D92"/>
    <mergeCell ref="C93:D93"/>
    <mergeCell ref="C88:D88"/>
    <mergeCell ref="A79:D79"/>
    <mergeCell ref="C81:D81"/>
    <mergeCell ref="C82:D82"/>
    <mergeCell ref="C83:D83"/>
    <mergeCell ref="C84:D84"/>
    <mergeCell ref="C85:D85"/>
  </mergeCells>
  <pageMargins left="0.70866141732283472" right="0.70866141732283472" top="0.74803149606299213" bottom="0.74803149606299213" header="0.31496062992125984" footer="0.31496062992125984"/>
  <pageSetup paperSize="9" scale="67" fitToHeight="3" orientation="portrait" r:id="rId1"/>
  <rowBreaks count="1" manualBreakCount="1">
    <brk id="4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6"/>
  <sheetViews>
    <sheetView workbookViewId="0">
      <selection activeCell="C83" sqref="C83:D83"/>
    </sheetView>
  </sheetViews>
  <sheetFormatPr defaultRowHeight="15" x14ac:dyDescent="0.25"/>
  <cols>
    <col min="1" max="1" width="17.5703125" style="10" customWidth="1"/>
    <col min="2" max="2" width="48.140625" style="10" customWidth="1"/>
    <col min="3" max="3" width="20.42578125" style="10" customWidth="1"/>
    <col min="4" max="4" width="16" style="10" customWidth="1"/>
    <col min="5" max="5" width="14.5703125" style="10" customWidth="1"/>
    <col min="6" max="6" width="17.42578125" style="10" customWidth="1"/>
    <col min="7" max="7" width="14.140625" style="10" customWidth="1"/>
    <col min="8" max="8" width="15.140625" style="10" customWidth="1"/>
    <col min="9" max="16384" width="9.140625" style="10"/>
  </cols>
  <sheetData>
    <row r="1" spans="1:7" ht="45" customHeight="1" x14ac:dyDescent="0.3">
      <c r="A1" s="313" t="s">
        <v>96</v>
      </c>
      <c r="B1" s="313"/>
      <c r="C1" s="313"/>
      <c r="D1" s="313"/>
      <c r="E1" s="313"/>
      <c r="F1" s="313"/>
      <c r="G1" s="313"/>
    </row>
    <row r="2" spans="1:7" ht="18" customHeight="1" x14ac:dyDescent="0.3">
      <c r="A2" s="314" t="s">
        <v>31</v>
      </c>
      <c r="B2" s="314"/>
      <c r="C2" s="314"/>
      <c r="D2" s="314"/>
      <c r="E2" s="314"/>
      <c r="F2" s="314"/>
      <c r="G2" s="12"/>
    </row>
    <row r="3" spans="1:7" ht="39.75" customHeight="1" x14ac:dyDescent="0.25">
      <c r="A3" s="315" t="s">
        <v>32</v>
      </c>
      <c r="B3" s="316"/>
      <c r="C3" s="316"/>
      <c r="D3" s="316"/>
      <c r="E3" s="316"/>
      <c r="F3" s="316"/>
      <c r="G3" s="316"/>
    </row>
    <row r="4" spans="1:7" ht="19.5" customHeight="1" x14ac:dyDescent="0.25">
      <c r="A4" s="13"/>
    </row>
    <row r="5" spans="1:7" ht="15" customHeight="1" x14ac:dyDescent="0.25">
      <c r="A5" s="296" t="s">
        <v>33</v>
      </c>
      <c r="B5" s="301" t="s">
        <v>97</v>
      </c>
      <c r="C5" s="301" t="s">
        <v>34</v>
      </c>
      <c r="D5" s="301" t="s">
        <v>35</v>
      </c>
      <c r="E5" s="301" t="s">
        <v>36</v>
      </c>
      <c r="F5" s="301" t="s">
        <v>37</v>
      </c>
    </row>
    <row r="6" spans="1:7" x14ac:dyDescent="0.25">
      <c r="A6" s="296"/>
      <c r="B6" s="306"/>
      <c r="C6" s="306"/>
      <c r="D6" s="306"/>
      <c r="E6" s="306"/>
      <c r="F6" s="317"/>
    </row>
    <row r="7" spans="1:7" x14ac:dyDescent="0.25">
      <c r="A7" s="296"/>
      <c r="B7" s="306"/>
      <c r="C7" s="306"/>
      <c r="D7" s="306"/>
      <c r="E7" s="306"/>
      <c r="F7" s="317"/>
    </row>
    <row r="8" spans="1:7" ht="38.25" customHeight="1" x14ac:dyDescent="0.25">
      <c r="A8" s="296"/>
      <c r="B8" s="307"/>
      <c r="C8" s="307"/>
      <c r="D8" s="307"/>
      <c r="E8" s="307"/>
      <c r="F8" s="318"/>
    </row>
    <row r="9" spans="1:7" ht="15.75" x14ac:dyDescent="0.25">
      <c r="A9" s="14">
        <v>1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</row>
    <row r="10" spans="1:7" ht="15.75" x14ac:dyDescent="0.25">
      <c r="A10" s="55" t="s">
        <v>81</v>
      </c>
      <c r="B10" s="6">
        <v>577.78</v>
      </c>
      <c r="C10" s="14">
        <v>72</v>
      </c>
      <c r="D10" s="15">
        <v>1</v>
      </c>
      <c r="E10" s="14">
        <f>B10</f>
        <v>577.78</v>
      </c>
      <c r="F10" s="14">
        <f>D10*E10</f>
        <v>577.78</v>
      </c>
    </row>
    <row r="11" spans="1:7" ht="15.75" x14ac:dyDescent="0.25">
      <c r="A11" s="55"/>
      <c r="B11" s="6"/>
      <c r="C11" s="14"/>
      <c r="D11" s="15"/>
      <c r="E11" s="14"/>
      <c r="F11" s="14"/>
    </row>
    <row r="12" spans="1:7" ht="15.75" x14ac:dyDescent="0.25">
      <c r="A12" s="55"/>
      <c r="B12" s="6"/>
      <c r="C12" s="14"/>
      <c r="D12" s="16"/>
      <c r="E12" s="16"/>
      <c r="F12" s="14"/>
      <c r="G12" s="17"/>
    </row>
    <row r="13" spans="1:7" ht="15.75" x14ac:dyDescent="0.25">
      <c r="A13" s="18" t="s">
        <v>38</v>
      </c>
      <c r="B13" s="19" t="s">
        <v>39</v>
      </c>
      <c r="C13" s="19" t="s">
        <v>40</v>
      </c>
      <c r="D13" s="19" t="s">
        <v>41</v>
      </c>
      <c r="E13" s="19" t="s">
        <v>41</v>
      </c>
      <c r="F13" s="20">
        <f>SUM(F10:F12)</f>
        <v>577.78</v>
      </c>
    </row>
    <row r="14" spans="1:7" ht="15.75" x14ac:dyDescent="0.25">
      <c r="A14" s="21"/>
      <c r="B14" s="21"/>
      <c r="C14" s="21"/>
      <c r="D14" s="21"/>
      <c r="E14" s="22"/>
      <c r="F14" s="22"/>
      <c r="G14" s="23"/>
    </row>
    <row r="15" spans="1:7" ht="15.75" x14ac:dyDescent="0.25">
      <c r="A15" s="21"/>
      <c r="B15" s="21"/>
      <c r="C15" s="21"/>
      <c r="D15" s="21"/>
      <c r="E15" s="22"/>
      <c r="F15" s="22"/>
      <c r="G15" s="23"/>
    </row>
    <row r="16" spans="1:7" ht="15.75" customHeight="1" x14ac:dyDescent="0.25">
      <c r="A16" s="308" t="s">
        <v>102</v>
      </c>
      <c r="B16" s="308"/>
      <c r="C16" s="308"/>
      <c r="D16" s="308"/>
      <c r="E16" s="308"/>
      <c r="F16" s="309"/>
      <c r="G16" s="23"/>
    </row>
    <row r="17" spans="1:8" ht="18.75" customHeight="1" x14ac:dyDescent="0.25">
      <c r="A17" s="310" t="s">
        <v>42</v>
      </c>
      <c r="B17" s="311"/>
      <c r="C17" s="311"/>
      <c r="D17" s="311"/>
      <c r="E17" s="311"/>
      <c r="F17" s="24"/>
    </row>
    <row r="18" spans="1:8" ht="24.75" customHeight="1" x14ac:dyDescent="0.25">
      <c r="A18" s="308" t="s">
        <v>95</v>
      </c>
      <c r="B18" s="308"/>
      <c r="C18" s="308"/>
      <c r="D18" s="308"/>
      <c r="E18" s="308"/>
      <c r="F18" s="308"/>
      <c r="G18" s="308"/>
    </row>
    <row r="19" spans="1:8" ht="26.25" customHeight="1" x14ac:dyDescent="0.25">
      <c r="A19" s="284" t="s">
        <v>0</v>
      </c>
      <c r="B19" s="284"/>
      <c r="C19" s="284"/>
      <c r="D19" s="284"/>
      <c r="E19" s="284"/>
      <c r="F19" s="284"/>
      <c r="G19" s="284"/>
    </row>
    <row r="20" spans="1:8" ht="1.5" customHeight="1" x14ac:dyDescent="0.25">
      <c r="B20" s="25"/>
    </row>
    <row r="21" spans="1:8" x14ac:dyDescent="0.25">
      <c r="A21" s="296" t="s">
        <v>14</v>
      </c>
      <c r="B21" s="297" t="s">
        <v>1</v>
      </c>
      <c r="C21" s="297" t="s">
        <v>43</v>
      </c>
      <c r="D21" s="297" t="s">
        <v>44</v>
      </c>
      <c r="E21" s="297" t="s">
        <v>45</v>
      </c>
      <c r="F21" s="301" t="s">
        <v>46</v>
      </c>
    </row>
    <row r="22" spans="1:8" x14ac:dyDescent="0.25">
      <c r="A22" s="296"/>
      <c r="B22" s="312"/>
      <c r="C22" s="312"/>
      <c r="D22" s="298"/>
      <c r="E22" s="312"/>
      <c r="F22" s="306"/>
    </row>
    <row r="23" spans="1:8" x14ac:dyDescent="0.25">
      <c r="A23" s="296"/>
      <c r="B23" s="312"/>
      <c r="C23" s="312"/>
      <c r="D23" s="298"/>
      <c r="E23" s="312"/>
      <c r="F23" s="307"/>
    </row>
    <row r="24" spans="1:8" ht="15.75" x14ac:dyDescent="0.25">
      <c r="A24" s="14">
        <v>1</v>
      </c>
      <c r="C24" s="14">
        <v>2</v>
      </c>
      <c r="D24" s="14">
        <v>3</v>
      </c>
      <c r="E24" s="14">
        <v>4</v>
      </c>
      <c r="F24" s="14">
        <v>5</v>
      </c>
    </row>
    <row r="25" spans="1:8" ht="32.25" customHeight="1" x14ac:dyDescent="0.25">
      <c r="A25" s="14">
        <v>1</v>
      </c>
      <c r="B25" s="9" t="s">
        <v>23</v>
      </c>
      <c r="C25" s="14" t="s">
        <v>5</v>
      </c>
      <c r="D25" s="14" t="s">
        <v>24</v>
      </c>
      <c r="E25" s="14">
        <v>4730</v>
      </c>
      <c r="F25" s="15">
        <f>E25/72*4</f>
        <v>262.77777777777777</v>
      </c>
    </row>
    <row r="26" spans="1:8" ht="32.25" customHeight="1" x14ac:dyDescent="0.25">
      <c r="A26" s="14">
        <v>2</v>
      </c>
      <c r="B26" s="4" t="s">
        <v>19</v>
      </c>
      <c r="C26" s="14" t="s">
        <v>83</v>
      </c>
      <c r="D26" s="14" t="s">
        <v>24</v>
      </c>
      <c r="E26" s="6">
        <v>120</v>
      </c>
      <c r="F26" s="15">
        <f>E26/72*4</f>
        <v>6.666666666666667</v>
      </c>
    </row>
    <row r="27" spans="1:8" ht="32.25" customHeight="1" x14ac:dyDescent="0.25">
      <c r="A27" s="14">
        <v>3</v>
      </c>
      <c r="B27" s="4" t="s">
        <v>20</v>
      </c>
      <c r="C27" s="14" t="s">
        <v>83</v>
      </c>
      <c r="D27" s="14" t="s">
        <v>84</v>
      </c>
      <c r="E27" s="6">
        <v>140</v>
      </c>
      <c r="F27" s="15">
        <f>E27/72*4</f>
        <v>7.7777777777777777</v>
      </c>
    </row>
    <row r="28" spans="1:8" ht="20.25" customHeight="1" x14ac:dyDescent="0.25">
      <c r="A28" s="26"/>
      <c r="B28" s="18" t="s">
        <v>47</v>
      </c>
      <c r="C28" s="19" t="s">
        <v>40</v>
      </c>
      <c r="D28" s="19" t="s">
        <v>41</v>
      </c>
      <c r="E28" s="19" t="s">
        <v>48</v>
      </c>
      <c r="F28" s="47">
        <f>SUM(F25:F27)</f>
        <v>277.22222222222223</v>
      </c>
    </row>
    <row r="29" spans="1:8" ht="14.25" customHeight="1" x14ac:dyDescent="0.25">
      <c r="A29" s="27"/>
      <c r="B29" s="27"/>
      <c r="C29" s="27"/>
      <c r="D29" s="27"/>
      <c r="E29" s="27"/>
      <c r="F29" s="27"/>
    </row>
    <row r="30" spans="1:8" ht="21.75" customHeight="1" x14ac:dyDescent="0.25">
      <c r="A30"/>
      <c r="B30" s="279" t="s">
        <v>92</v>
      </c>
      <c r="C30" s="279"/>
      <c r="D30" s="279"/>
      <c r="E30" s="279"/>
      <c r="F30" s="279"/>
      <c r="G30" s="279"/>
      <c r="H30" s="279"/>
    </row>
    <row r="31" spans="1:8" ht="18" customHeight="1" x14ac:dyDescent="0.25">
      <c r="A31"/>
      <c r="B31" s="5" t="s">
        <v>25</v>
      </c>
      <c r="C31" s="5"/>
      <c r="D31" s="5"/>
      <c r="E31" s="7"/>
      <c r="F31" s="7"/>
      <c r="G31"/>
    </row>
    <row r="32" spans="1:8" ht="18" x14ac:dyDescent="0.25">
      <c r="A32"/>
      <c r="B32" s="5" t="s">
        <v>93</v>
      </c>
      <c r="C32" s="5"/>
      <c r="D32" s="5"/>
      <c r="E32" s="7"/>
      <c r="F32" s="7"/>
      <c r="G32"/>
    </row>
    <row r="33" spans="1:7" ht="18" customHeight="1" x14ac:dyDescent="0.25">
      <c r="A33"/>
      <c r="B33" s="5" t="s">
        <v>100</v>
      </c>
      <c r="C33" s="5"/>
      <c r="D33" s="5"/>
      <c r="E33" s="7"/>
      <c r="F33" s="7"/>
      <c r="G33"/>
    </row>
    <row r="34" spans="1:7" ht="15" customHeight="1" x14ac:dyDescent="0.25">
      <c r="A34"/>
      <c r="B34" s="5" t="s">
        <v>101</v>
      </c>
      <c r="C34" s="5"/>
      <c r="D34" s="5"/>
      <c r="E34" s="7"/>
      <c r="F34" s="7"/>
      <c r="G34"/>
    </row>
    <row r="35" spans="1:7" ht="15" customHeight="1" x14ac:dyDescent="0.25">
      <c r="A35" s="48" t="s">
        <v>14</v>
      </c>
      <c r="B35" s="48" t="s">
        <v>15</v>
      </c>
      <c r="C35" s="49" t="s">
        <v>16</v>
      </c>
      <c r="D35" s="49" t="s">
        <v>26</v>
      </c>
      <c r="E35" s="50" t="s">
        <v>27</v>
      </c>
      <c r="F35" s="51" t="s">
        <v>28</v>
      </c>
      <c r="G35"/>
    </row>
    <row r="36" spans="1:7" ht="15" customHeight="1" x14ac:dyDescent="0.25">
      <c r="A36" s="48">
        <v>1</v>
      </c>
      <c r="B36" s="49" t="s">
        <v>99</v>
      </c>
      <c r="C36" s="48">
        <v>7448.93</v>
      </c>
      <c r="D36" s="54">
        <v>17.239999999999998</v>
      </c>
      <c r="E36" s="51">
        <v>1</v>
      </c>
      <c r="F36" s="51">
        <v>17.239999999999998</v>
      </c>
      <c r="G36"/>
    </row>
    <row r="37" spans="1:7" ht="15" customHeight="1" x14ac:dyDescent="0.25">
      <c r="A37" s="48"/>
      <c r="B37" s="52" t="s">
        <v>12</v>
      </c>
      <c r="C37" s="52"/>
      <c r="D37" s="52"/>
      <c r="E37" s="53"/>
      <c r="F37" s="53">
        <v>17.239999999999998</v>
      </c>
      <c r="G37"/>
    </row>
    <row r="38" spans="1:7" ht="15" customHeight="1" x14ac:dyDescent="0.25">
      <c r="A38"/>
      <c r="B38" s="5"/>
      <c r="C38" s="5"/>
      <c r="D38" s="5"/>
      <c r="E38" s="7"/>
      <c r="F38" s="7"/>
      <c r="G38"/>
    </row>
    <row r="39" spans="1:7" ht="15.75" x14ac:dyDescent="0.25">
      <c r="A39" s="284" t="s">
        <v>49</v>
      </c>
      <c r="B39" s="300"/>
      <c r="C39" s="300"/>
      <c r="D39" s="300"/>
      <c r="E39" s="300"/>
      <c r="F39" s="300"/>
    </row>
    <row r="40" spans="1:7" ht="15.75" customHeight="1" x14ac:dyDescent="0.25">
      <c r="B40" s="25"/>
    </row>
    <row r="41" spans="1:7" ht="15.75" customHeight="1" x14ac:dyDescent="0.25">
      <c r="A41" s="296" t="s">
        <v>18</v>
      </c>
      <c r="B41" s="301" t="s">
        <v>50</v>
      </c>
      <c r="C41" s="301" t="s">
        <v>51</v>
      </c>
      <c r="D41" s="296" t="s">
        <v>52</v>
      </c>
      <c r="E41" s="296" t="s">
        <v>53</v>
      </c>
      <c r="F41" s="301" t="s">
        <v>54</v>
      </c>
    </row>
    <row r="42" spans="1:7" ht="15.75" customHeight="1" x14ac:dyDescent="0.25">
      <c r="A42" s="296"/>
      <c r="B42" s="302"/>
      <c r="C42" s="302"/>
      <c r="D42" s="304"/>
      <c r="E42" s="305"/>
      <c r="F42" s="306"/>
      <c r="G42" s="27"/>
    </row>
    <row r="43" spans="1:7" ht="15.75" customHeight="1" x14ac:dyDescent="0.25">
      <c r="A43" s="296"/>
      <c r="B43" s="303"/>
      <c r="C43" s="303"/>
      <c r="D43" s="304"/>
      <c r="E43" s="305"/>
      <c r="F43" s="307"/>
      <c r="G43" s="28"/>
    </row>
    <row r="44" spans="1:7" ht="29.25" customHeight="1" x14ac:dyDescent="0.25">
      <c r="A44" s="14">
        <v>1</v>
      </c>
      <c r="B44" s="14">
        <v>2</v>
      </c>
      <c r="C44" s="14">
        <v>3</v>
      </c>
      <c r="D44" s="14">
        <v>4</v>
      </c>
      <c r="E44" s="14">
        <v>5</v>
      </c>
      <c r="F44" s="14">
        <v>6</v>
      </c>
      <c r="G44" s="29"/>
    </row>
    <row r="45" spans="1:7" ht="16.5" customHeight="1" x14ac:dyDescent="0.25">
      <c r="A45" s="14" t="s">
        <v>79</v>
      </c>
      <c r="B45" s="30">
        <v>0</v>
      </c>
      <c r="C45" s="14">
        <v>0</v>
      </c>
      <c r="D45" s="31">
        <v>0</v>
      </c>
      <c r="E45" s="14">
        <v>0</v>
      </c>
      <c r="F45" s="16">
        <v>0</v>
      </c>
      <c r="G45" s="29"/>
    </row>
    <row r="46" spans="1:7" ht="15.75" x14ac:dyDescent="0.25">
      <c r="A46" s="14" t="s">
        <v>80</v>
      </c>
      <c r="B46" s="30">
        <v>0</v>
      </c>
      <c r="C46" s="14"/>
      <c r="D46" s="31"/>
      <c r="E46" s="14"/>
      <c r="F46" s="16"/>
      <c r="G46" s="29"/>
    </row>
    <row r="47" spans="1:7" ht="15.75" customHeight="1" x14ac:dyDescent="0.25">
      <c r="A47" s="26"/>
      <c r="B47" s="18" t="s">
        <v>47</v>
      </c>
      <c r="C47" s="19" t="s">
        <v>40</v>
      </c>
      <c r="D47" s="19" t="s">
        <v>41</v>
      </c>
      <c r="E47" s="19" t="s">
        <v>48</v>
      </c>
      <c r="F47" s="20">
        <f>SUM(F45:F45)</f>
        <v>0</v>
      </c>
      <c r="G47" s="29"/>
    </row>
    <row r="48" spans="1:7" ht="15.75" x14ac:dyDescent="0.25">
      <c r="A48" s="29"/>
      <c r="B48" s="29"/>
      <c r="C48" s="29"/>
      <c r="D48" s="29"/>
      <c r="E48" s="29"/>
      <c r="F48" s="32"/>
      <c r="G48" s="29"/>
    </row>
    <row r="49" spans="1:7" ht="9" customHeight="1" x14ac:dyDescent="0.25">
      <c r="A49" s="284" t="s">
        <v>55</v>
      </c>
      <c r="B49" s="284"/>
      <c r="C49" s="284"/>
      <c r="D49" s="284"/>
      <c r="E49" s="284"/>
      <c r="F49" s="284"/>
      <c r="G49" s="32"/>
    </row>
    <row r="50" spans="1:7" ht="15.75" x14ac:dyDescent="0.25">
      <c r="A50" s="13"/>
      <c r="G50" s="32"/>
    </row>
    <row r="51" spans="1:7" ht="15.75" x14ac:dyDescent="0.25">
      <c r="A51" s="14">
        <v>1</v>
      </c>
      <c r="B51" s="297" t="s">
        <v>56</v>
      </c>
      <c r="C51" s="298"/>
      <c r="D51" s="298"/>
      <c r="E51" s="298"/>
      <c r="F51" s="33" t="e">
        <f>#REF!</f>
        <v>#REF!</v>
      </c>
    </row>
    <row r="52" spans="1:7" x14ac:dyDescent="0.25">
      <c r="A52" s="296">
        <v>2</v>
      </c>
      <c r="B52" s="297" t="s">
        <v>57</v>
      </c>
      <c r="C52" s="297"/>
      <c r="D52" s="297"/>
      <c r="E52" s="297"/>
      <c r="F52" s="299">
        <v>1055465.8</v>
      </c>
      <c r="G52" s="34"/>
    </row>
    <row r="53" spans="1:7" ht="15.75" x14ac:dyDescent="0.25">
      <c r="A53" s="296"/>
      <c r="B53" s="297"/>
      <c r="C53" s="297"/>
      <c r="D53" s="297"/>
      <c r="E53" s="297"/>
      <c r="F53" s="299"/>
      <c r="G53" s="27"/>
    </row>
    <row r="54" spans="1:7" x14ac:dyDescent="0.25">
      <c r="A54" s="296">
        <v>3</v>
      </c>
      <c r="B54" s="297" t="s">
        <v>58</v>
      </c>
      <c r="C54" s="298"/>
      <c r="D54" s="298"/>
      <c r="E54" s="298"/>
      <c r="F54" s="299">
        <v>0</v>
      </c>
    </row>
    <row r="55" spans="1:7" x14ac:dyDescent="0.25">
      <c r="A55" s="296"/>
      <c r="B55" s="298"/>
      <c r="C55" s="298"/>
      <c r="D55" s="298"/>
      <c r="E55" s="298"/>
      <c r="F55" s="299"/>
    </row>
    <row r="56" spans="1:7" x14ac:dyDescent="0.25">
      <c r="A56" s="296">
        <v>4</v>
      </c>
      <c r="B56" s="297" t="s">
        <v>59</v>
      </c>
      <c r="C56" s="298"/>
      <c r="D56" s="298"/>
      <c r="E56" s="298"/>
      <c r="F56" s="299" t="e">
        <f>#REF!</f>
        <v>#REF!</v>
      </c>
    </row>
    <row r="57" spans="1:7" x14ac:dyDescent="0.25">
      <c r="A57" s="296"/>
      <c r="B57" s="298"/>
      <c r="C57" s="298"/>
      <c r="D57" s="298"/>
      <c r="E57" s="298"/>
      <c r="F57" s="299"/>
    </row>
    <row r="58" spans="1:7" ht="15.75" x14ac:dyDescent="0.25">
      <c r="A58" s="14">
        <v>5</v>
      </c>
      <c r="B58" s="297" t="s">
        <v>60</v>
      </c>
      <c r="C58" s="298"/>
      <c r="D58" s="298"/>
      <c r="E58" s="298"/>
      <c r="F58" s="33" t="e">
        <f>(F51+F52+F54)/F56</f>
        <v>#REF!</v>
      </c>
    </row>
    <row r="59" spans="1:7" ht="24.75" customHeight="1" x14ac:dyDescent="0.25">
      <c r="A59" s="296">
        <v>6</v>
      </c>
      <c r="B59" s="297" t="s">
        <v>61</v>
      </c>
      <c r="C59" s="298"/>
      <c r="D59" s="298"/>
      <c r="E59" s="298"/>
      <c r="F59" s="299">
        <f>F13</f>
        <v>577.78</v>
      </c>
    </row>
    <row r="60" spans="1:7" ht="24.75" customHeight="1" x14ac:dyDescent="0.25">
      <c r="A60" s="296"/>
      <c r="B60" s="298"/>
      <c r="C60" s="298"/>
      <c r="D60" s="298"/>
      <c r="E60" s="298"/>
      <c r="F60" s="299"/>
    </row>
    <row r="61" spans="1:7" ht="19.5" customHeight="1" x14ac:dyDescent="0.25">
      <c r="A61" s="296"/>
      <c r="B61" s="298"/>
      <c r="C61" s="298"/>
      <c r="D61" s="298"/>
      <c r="E61" s="298"/>
      <c r="F61" s="299"/>
    </row>
    <row r="62" spans="1:7" ht="36.75" customHeight="1" x14ac:dyDescent="0.25">
      <c r="A62" s="19">
        <v>7</v>
      </c>
      <c r="B62" s="287" t="s">
        <v>62</v>
      </c>
      <c r="C62" s="288"/>
      <c r="D62" s="288"/>
      <c r="E62" s="288"/>
      <c r="F62" s="35" t="e">
        <f>F58*F59</f>
        <v>#REF!</v>
      </c>
    </row>
    <row r="63" spans="1:7" ht="19.5" customHeight="1" x14ac:dyDescent="0.25">
      <c r="A63" s="36"/>
      <c r="B63" s="289"/>
      <c r="C63" s="289"/>
      <c r="D63" s="289"/>
      <c r="E63" s="289"/>
      <c r="F63" s="22"/>
    </row>
    <row r="64" spans="1:7" ht="16.5" customHeight="1" x14ac:dyDescent="0.25">
      <c r="A64" s="283" t="s">
        <v>85</v>
      </c>
      <c r="B64" s="283"/>
      <c r="C64" s="283"/>
      <c r="D64" s="283"/>
      <c r="E64" s="283"/>
      <c r="F64" s="283"/>
    </row>
    <row r="65" spans="1:7" ht="21" customHeight="1" x14ac:dyDescent="0.25">
      <c r="A65" s="290" t="s">
        <v>86</v>
      </c>
      <c r="B65" s="290"/>
      <c r="C65" s="290"/>
      <c r="D65" s="290"/>
      <c r="E65" s="290"/>
      <c r="F65" s="290"/>
    </row>
    <row r="66" spans="1:7" ht="21.75" customHeight="1" x14ac:dyDescent="0.25">
      <c r="A66" s="282" t="s">
        <v>87</v>
      </c>
      <c r="B66" s="282"/>
      <c r="C66" s="282"/>
      <c r="D66" s="282"/>
      <c r="E66" s="282"/>
      <c r="F66" s="282"/>
      <c r="G66" s="22"/>
    </row>
    <row r="67" spans="1:7" ht="35.25" customHeight="1" x14ac:dyDescent="0.25">
      <c r="A67" s="291" t="s">
        <v>88</v>
      </c>
      <c r="B67" s="291"/>
      <c r="C67" s="291"/>
      <c r="D67" s="291"/>
      <c r="E67" s="291"/>
      <c r="F67" s="291"/>
    </row>
    <row r="68" spans="1:7" ht="23.25" customHeight="1" x14ac:dyDescent="0.25">
      <c r="A68" s="282" t="s">
        <v>91</v>
      </c>
      <c r="B68" s="282"/>
      <c r="C68" s="282"/>
      <c r="D68" s="282"/>
      <c r="E68" s="282"/>
      <c r="F68" s="282"/>
      <c r="G68" s="37"/>
    </row>
    <row r="69" spans="1:7" ht="12" customHeight="1" x14ac:dyDescent="0.25">
      <c r="A69" s="283" t="s">
        <v>89</v>
      </c>
      <c r="B69" s="283"/>
      <c r="C69" s="283"/>
      <c r="D69" s="283"/>
      <c r="E69" s="283"/>
      <c r="F69" s="283"/>
      <c r="G69" s="38"/>
    </row>
    <row r="70" spans="1:7" ht="22.5" customHeight="1" x14ac:dyDescent="0.25">
      <c r="A70" s="283" t="s">
        <v>90</v>
      </c>
      <c r="B70" s="283"/>
      <c r="C70" s="283"/>
      <c r="D70" s="283"/>
      <c r="E70" s="283"/>
      <c r="F70" s="283"/>
      <c r="G70" s="38"/>
    </row>
    <row r="71" spans="1:7" ht="18" customHeight="1" x14ac:dyDescent="0.25">
      <c r="A71" s="39"/>
      <c r="B71" s="39"/>
      <c r="C71" s="39"/>
      <c r="D71" s="39"/>
      <c r="E71" s="39"/>
      <c r="F71" s="39"/>
      <c r="G71" s="38"/>
    </row>
    <row r="72" spans="1:7" ht="16.5" customHeight="1" x14ac:dyDescent="0.25">
      <c r="A72" s="284" t="s">
        <v>63</v>
      </c>
      <c r="B72" s="284"/>
      <c r="C72" s="284"/>
      <c r="D72" s="284"/>
      <c r="E72" s="27"/>
      <c r="F72" s="27"/>
      <c r="G72" s="38"/>
    </row>
    <row r="73" spans="1:7" ht="30" customHeight="1" x14ac:dyDescent="0.25">
      <c r="A73" s="13"/>
      <c r="B73" s="40"/>
      <c r="C73" s="40"/>
      <c r="D73" s="40"/>
      <c r="E73" s="40"/>
      <c r="F73" s="41"/>
      <c r="G73" s="37"/>
    </row>
    <row r="74" spans="1:7" ht="21.75" customHeight="1" x14ac:dyDescent="0.25">
      <c r="A74" s="42" t="s">
        <v>17</v>
      </c>
      <c r="B74" s="43" t="s">
        <v>64</v>
      </c>
      <c r="C74" s="285" t="s">
        <v>65</v>
      </c>
      <c r="D74" s="286"/>
      <c r="F74" s="21"/>
      <c r="G74" s="37"/>
    </row>
    <row r="75" spans="1:7" ht="15.75" x14ac:dyDescent="0.25">
      <c r="A75" s="43">
        <v>1</v>
      </c>
      <c r="B75" s="44" t="s">
        <v>66</v>
      </c>
      <c r="C75" s="280">
        <f>F13/1.302</f>
        <v>443.76344086021504</v>
      </c>
      <c r="D75" s="281"/>
      <c r="F75" s="22"/>
      <c r="G75" s="39"/>
    </row>
    <row r="76" spans="1:7" ht="15.75" x14ac:dyDescent="0.25">
      <c r="A76" s="43">
        <v>2</v>
      </c>
      <c r="B76" s="44" t="s">
        <v>67</v>
      </c>
      <c r="C76" s="280">
        <f>C75*30.2/100</f>
        <v>134.01655913978493</v>
      </c>
      <c r="D76" s="281"/>
      <c r="F76" s="22"/>
      <c r="G76" s="27"/>
    </row>
    <row r="77" spans="1:7" x14ac:dyDescent="0.25">
      <c r="A77" s="43">
        <v>3</v>
      </c>
      <c r="B77" s="44" t="s">
        <v>68</v>
      </c>
      <c r="C77" s="280">
        <f>F28</f>
        <v>277.22222222222223</v>
      </c>
      <c r="D77" s="281"/>
      <c r="G77" s="41"/>
    </row>
    <row r="78" spans="1:7" ht="15.75" x14ac:dyDescent="0.25">
      <c r="A78" s="43">
        <v>4</v>
      </c>
      <c r="B78" s="44" t="s">
        <v>69</v>
      </c>
      <c r="C78" s="280">
        <f>F37</f>
        <v>17.239999999999998</v>
      </c>
      <c r="D78" s="281"/>
      <c r="G78" s="21"/>
    </row>
    <row r="79" spans="1:7" x14ac:dyDescent="0.25">
      <c r="A79" s="43">
        <v>5</v>
      </c>
      <c r="B79" s="44" t="s">
        <v>70</v>
      </c>
      <c r="C79" s="280">
        <f>F47</f>
        <v>0</v>
      </c>
      <c r="D79" s="281"/>
      <c r="G79" s="41"/>
    </row>
    <row r="80" spans="1:7" x14ac:dyDescent="0.25">
      <c r="A80" s="43">
        <v>6</v>
      </c>
      <c r="B80" s="44" t="s">
        <v>71</v>
      </c>
      <c r="C80" s="280">
        <v>0</v>
      </c>
      <c r="D80" s="281"/>
      <c r="G80" s="41"/>
    </row>
    <row r="81" spans="1:7" ht="19.5" customHeight="1" x14ac:dyDescent="0.25">
      <c r="A81" s="43">
        <v>7</v>
      </c>
      <c r="B81" s="44" t="s">
        <v>30</v>
      </c>
      <c r="C81" s="280" t="e">
        <f>F62</f>
        <v>#REF!</v>
      </c>
      <c r="D81" s="281"/>
    </row>
    <row r="82" spans="1:7" x14ac:dyDescent="0.25">
      <c r="A82" s="43">
        <v>8</v>
      </c>
      <c r="B82" s="44" t="s">
        <v>72</v>
      </c>
      <c r="C82" s="280" t="e">
        <f>SUM(C75:C81)</f>
        <v>#REF!</v>
      </c>
      <c r="D82" s="281"/>
    </row>
    <row r="83" spans="1:7" x14ac:dyDescent="0.25">
      <c r="A83" s="43">
        <v>9</v>
      </c>
      <c r="B83" s="44" t="s">
        <v>73</v>
      </c>
      <c r="C83" s="280">
        <v>39.6</v>
      </c>
      <c r="D83" s="281"/>
      <c r="E83" s="10" t="e">
        <f>C83/C82*100</f>
        <v>#REF!</v>
      </c>
      <c r="F83" s="45" t="s">
        <v>74</v>
      </c>
      <c r="G83" s="46" t="s">
        <v>75</v>
      </c>
    </row>
    <row r="84" spans="1:7" x14ac:dyDescent="0.25">
      <c r="A84" s="43">
        <v>10</v>
      </c>
      <c r="B84" s="44" t="s">
        <v>76</v>
      </c>
      <c r="C84" s="280">
        <v>1</v>
      </c>
      <c r="D84" s="281"/>
    </row>
    <row r="85" spans="1:7" x14ac:dyDescent="0.25">
      <c r="A85" s="43">
        <v>11</v>
      </c>
      <c r="B85" s="44" t="s">
        <v>77</v>
      </c>
      <c r="C85" s="292" t="e">
        <f>(C82+C83)/C84</f>
        <v>#REF!</v>
      </c>
      <c r="D85" s="293"/>
    </row>
    <row r="86" spans="1:7" x14ac:dyDescent="0.25">
      <c r="A86" s="43">
        <v>12</v>
      </c>
      <c r="B86" s="44" t="s">
        <v>78</v>
      </c>
      <c r="C86" s="294" t="e">
        <f>C85</f>
        <v>#REF!</v>
      </c>
      <c r="D86" s="295"/>
    </row>
  </sheetData>
  <mergeCells count="65">
    <mergeCell ref="A1:G1"/>
    <mergeCell ref="A2:F2"/>
    <mergeCell ref="A3:G3"/>
    <mergeCell ref="A5:A8"/>
    <mergeCell ref="B5:B8"/>
    <mergeCell ref="C5:C8"/>
    <mergeCell ref="D5:D8"/>
    <mergeCell ref="E5:E8"/>
    <mergeCell ref="F5:F8"/>
    <mergeCell ref="A16:F16"/>
    <mergeCell ref="A17:E17"/>
    <mergeCell ref="A18:G18"/>
    <mergeCell ref="A19:G19"/>
    <mergeCell ref="A21:A23"/>
    <mergeCell ref="B21:B23"/>
    <mergeCell ref="C21:C23"/>
    <mergeCell ref="D21:D23"/>
    <mergeCell ref="E21:E23"/>
    <mergeCell ref="F21:F23"/>
    <mergeCell ref="A54:A55"/>
    <mergeCell ref="B54:E55"/>
    <mergeCell ref="F54:F55"/>
    <mergeCell ref="B30:H30"/>
    <mergeCell ref="A39:F39"/>
    <mergeCell ref="A41:A43"/>
    <mergeCell ref="B41:B43"/>
    <mergeCell ref="C41:C43"/>
    <mergeCell ref="D41:D43"/>
    <mergeCell ref="E41:E43"/>
    <mergeCell ref="F41:F43"/>
    <mergeCell ref="A49:F49"/>
    <mergeCell ref="B51:E51"/>
    <mergeCell ref="A52:A53"/>
    <mergeCell ref="B52:E53"/>
    <mergeCell ref="F52:F53"/>
    <mergeCell ref="A67:F67"/>
    <mergeCell ref="A56:A57"/>
    <mergeCell ref="B56:E57"/>
    <mergeCell ref="F56:F57"/>
    <mergeCell ref="B58:E58"/>
    <mergeCell ref="A59:A61"/>
    <mergeCell ref="B59:E61"/>
    <mergeCell ref="F59:F61"/>
    <mergeCell ref="B62:E62"/>
    <mergeCell ref="B63:E63"/>
    <mergeCell ref="A64:F64"/>
    <mergeCell ref="A65:F65"/>
    <mergeCell ref="A66:F66"/>
    <mergeCell ref="C81:D81"/>
    <mergeCell ref="A68:F68"/>
    <mergeCell ref="A69:F69"/>
    <mergeCell ref="A70:F70"/>
    <mergeCell ref="A72:D72"/>
    <mergeCell ref="C74:D74"/>
    <mergeCell ref="C75:D75"/>
    <mergeCell ref="C76:D76"/>
    <mergeCell ref="C77:D77"/>
    <mergeCell ref="C78:D78"/>
    <mergeCell ref="C79:D79"/>
    <mergeCell ref="C80:D80"/>
    <mergeCell ref="C82:D82"/>
    <mergeCell ref="C83:D83"/>
    <mergeCell ref="C84:D84"/>
    <mergeCell ref="C85:D85"/>
    <mergeCell ref="C86:D86"/>
  </mergeCells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288"/>
  <sheetViews>
    <sheetView view="pageBreakPreview" topLeftCell="A77" zoomScale="90" zoomScaleNormal="90" zoomScaleSheetLayoutView="90" workbookViewId="0">
      <selection activeCell="C84" sqref="C84:D96"/>
    </sheetView>
  </sheetViews>
  <sheetFormatPr defaultRowHeight="15" x14ac:dyDescent="0.25"/>
  <cols>
    <col min="1" max="1" width="15.42578125" style="10" customWidth="1"/>
    <col min="2" max="2" width="31.140625" style="10" customWidth="1"/>
    <col min="3" max="3" width="18.7109375" style="10" customWidth="1"/>
    <col min="4" max="4" width="16" style="10" customWidth="1"/>
    <col min="5" max="5" width="15.7109375" style="10" customWidth="1"/>
    <col min="6" max="6" width="14.7109375" style="75" customWidth="1"/>
    <col min="7" max="7" width="16.140625" style="11" customWidth="1"/>
    <col min="8" max="16384" width="9.140625" style="10"/>
  </cols>
  <sheetData>
    <row r="1" spans="1:9" ht="27.75" customHeight="1" x14ac:dyDescent="0.25">
      <c r="A1" s="352" t="s">
        <v>197</v>
      </c>
      <c r="B1" s="352"/>
      <c r="C1" s="352"/>
      <c r="D1" s="352"/>
      <c r="E1" s="352"/>
      <c r="F1" s="352"/>
      <c r="G1" s="170" t="s">
        <v>280</v>
      </c>
      <c r="H1" s="46"/>
      <c r="I1" s="46"/>
    </row>
    <row r="2" spans="1:9" ht="16.5" customHeight="1" x14ac:dyDescent="0.25">
      <c r="A2" s="315" t="s">
        <v>32</v>
      </c>
      <c r="B2" s="342"/>
      <c r="C2" s="342"/>
      <c r="D2" s="342"/>
      <c r="E2" s="342"/>
      <c r="F2" s="342"/>
      <c r="G2" s="140"/>
      <c r="H2" s="46"/>
      <c r="I2" s="46"/>
    </row>
    <row r="3" spans="1:9" ht="19.5" customHeight="1" x14ac:dyDescent="0.25">
      <c r="A3" s="13"/>
      <c r="B3" s="46"/>
      <c r="C3" s="46"/>
      <c r="D3" s="46"/>
      <c r="E3" s="46"/>
      <c r="F3" s="45"/>
      <c r="G3" s="140"/>
      <c r="H3" s="46"/>
      <c r="I3" s="46"/>
    </row>
    <row r="4" spans="1:9" ht="15" customHeight="1" x14ac:dyDescent="0.25">
      <c r="A4" s="325" t="s">
        <v>33</v>
      </c>
      <c r="B4" s="388" t="s">
        <v>219</v>
      </c>
      <c r="C4" s="388" t="s">
        <v>34</v>
      </c>
      <c r="D4" s="334" t="s">
        <v>35</v>
      </c>
      <c r="E4" s="334" t="s">
        <v>176</v>
      </c>
      <c r="F4" s="334" t="s">
        <v>37</v>
      </c>
      <c r="G4" s="140"/>
      <c r="H4" s="46"/>
      <c r="I4" s="46"/>
    </row>
    <row r="5" spans="1:9" ht="15" customHeight="1" x14ac:dyDescent="0.25">
      <c r="A5" s="325"/>
      <c r="B5" s="389"/>
      <c r="C5" s="389"/>
      <c r="D5" s="343"/>
      <c r="E5" s="343"/>
      <c r="F5" s="343"/>
      <c r="G5" s="140"/>
      <c r="H5" s="46"/>
      <c r="I5" s="46"/>
    </row>
    <row r="6" spans="1:9" ht="15" customHeight="1" x14ac:dyDescent="0.25">
      <c r="A6" s="325"/>
      <c r="B6" s="389"/>
      <c r="C6" s="389"/>
      <c r="D6" s="343"/>
      <c r="E6" s="343"/>
      <c r="F6" s="343"/>
      <c r="G6" s="140"/>
      <c r="H6" s="46"/>
      <c r="I6" s="46"/>
    </row>
    <row r="7" spans="1:9" ht="38.25" customHeight="1" x14ac:dyDescent="0.25">
      <c r="A7" s="325"/>
      <c r="B7" s="390"/>
      <c r="C7" s="390"/>
      <c r="D7" s="344"/>
      <c r="E7" s="344"/>
      <c r="F7" s="344"/>
      <c r="G7" s="140"/>
      <c r="H7" s="46"/>
      <c r="I7" s="46"/>
    </row>
    <row r="8" spans="1:9" x14ac:dyDescent="0.25">
      <c r="A8" s="178">
        <v>1</v>
      </c>
      <c r="B8" s="154">
        <v>2</v>
      </c>
      <c r="C8" s="154">
        <v>3</v>
      </c>
      <c r="D8" s="154">
        <v>4</v>
      </c>
      <c r="E8" s="154">
        <v>5</v>
      </c>
      <c r="F8" s="154">
        <v>6</v>
      </c>
      <c r="G8" s="140"/>
      <c r="H8" s="46"/>
      <c r="I8" s="46"/>
    </row>
    <row r="9" spans="1:9" ht="30" x14ac:dyDescent="0.25">
      <c r="A9" s="73" t="s">
        <v>216</v>
      </c>
      <c r="B9" s="193">
        <v>39702.300000000003</v>
      </c>
      <c r="C9" s="148">
        <f>1182.6/12</f>
        <v>98.55</v>
      </c>
      <c r="D9" s="202">
        <v>0.5</v>
      </c>
      <c r="E9" s="202">
        <f>B9/C9</f>
        <v>402.8645357686454</v>
      </c>
      <c r="F9" s="160">
        <f>E9*D9</f>
        <v>201.4322678843227</v>
      </c>
      <c r="G9" s="140"/>
      <c r="H9" s="46"/>
      <c r="I9" s="46"/>
    </row>
    <row r="10" spans="1:9" x14ac:dyDescent="0.25">
      <c r="A10" s="180" t="s">
        <v>38</v>
      </c>
      <c r="B10" s="194" t="s">
        <v>39</v>
      </c>
      <c r="C10" s="194" t="s">
        <v>40</v>
      </c>
      <c r="D10" s="194" t="s">
        <v>41</v>
      </c>
      <c r="E10" s="195">
        <f>SUM(E9:E9)</f>
        <v>402.8645357686454</v>
      </c>
      <c r="F10" s="161">
        <f>F9</f>
        <v>201.4322678843227</v>
      </c>
      <c r="G10" s="140"/>
      <c r="H10" s="46"/>
      <c r="I10" s="46"/>
    </row>
    <row r="11" spans="1:9" ht="15" customHeight="1" x14ac:dyDescent="0.25">
      <c r="A11" s="353" t="s">
        <v>286</v>
      </c>
      <c r="B11" s="354"/>
      <c r="C11" s="354"/>
      <c r="D11" s="354"/>
      <c r="E11" s="354"/>
      <c r="F11" s="354"/>
      <c r="G11" s="140"/>
      <c r="H11" s="46"/>
      <c r="I11" s="46"/>
    </row>
    <row r="12" spans="1:9" ht="15.75" customHeight="1" x14ac:dyDescent="0.25">
      <c r="A12" s="350" t="s">
        <v>275</v>
      </c>
      <c r="B12" s="351"/>
      <c r="C12" s="351"/>
      <c r="D12" s="351"/>
      <c r="E12" s="351"/>
      <c r="F12" s="351"/>
      <c r="G12" s="140"/>
      <c r="H12" s="46"/>
      <c r="I12" s="46"/>
    </row>
    <row r="13" spans="1:9" ht="41.25" customHeight="1" x14ac:dyDescent="0.25">
      <c r="A13" s="310" t="s">
        <v>307</v>
      </c>
      <c r="B13" s="310"/>
      <c r="C13" s="310"/>
      <c r="D13" s="310"/>
      <c r="E13" s="310"/>
      <c r="F13" s="310"/>
      <c r="G13" s="140"/>
      <c r="H13" s="46"/>
      <c r="I13" s="46"/>
    </row>
    <row r="14" spans="1:9" ht="17.25" customHeight="1" x14ac:dyDescent="0.25">
      <c r="A14" s="122"/>
      <c r="B14" s="391" t="s">
        <v>225</v>
      </c>
      <c r="C14" s="391"/>
      <c r="D14" s="391"/>
      <c r="E14" s="59"/>
      <c r="F14" s="59"/>
      <c r="G14" s="140"/>
      <c r="H14" s="46"/>
      <c r="I14" s="46"/>
    </row>
    <row r="15" spans="1:9" ht="65.25" customHeight="1" x14ac:dyDescent="0.25">
      <c r="A15" s="73" t="s">
        <v>122</v>
      </c>
      <c r="B15" s="139" t="s">
        <v>147</v>
      </c>
      <c r="C15" s="123" t="s">
        <v>148</v>
      </c>
      <c r="D15" s="98" t="s">
        <v>188</v>
      </c>
      <c r="E15" s="122"/>
      <c r="F15" s="59"/>
      <c r="G15" s="140"/>
      <c r="H15" s="46"/>
      <c r="I15" s="46"/>
    </row>
    <row r="16" spans="1:9" ht="14.25" customHeight="1" x14ac:dyDescent="0.25">
      <c r="A16" s="58" t="s">
        <v>123</v>
      </c>
      <c r="B16" s="139">
        <v>4</v>
      </c>
      <c r="C16" s="123">
        <f>B16</f>
        <v>4</v>
      </c>
      <c r="D16" s="123">
        <f>C16</f>
        <v>4</v>
      </c>
      <c r="E16" s="122"/>
      <c r="F16" s="59"/>
      <c r="G16" s="140"/>
      <c r="H16" s="46"/>
      <c r="I16" s="46"/>
    </row>
    <row r="17" spans="1:9" ht="15" customHeight="1" x14ac:dyDescent="0.25">
      <c r="A17" s="58" t="s">
        <v>114</v>
      </c>
      <c r="B17" s="123">
        <v>4</v>
      </c>
      <c r="C17" s="123">
        <f t="shared" ref="C17:C24" si="0">B17</f>
        <v>4</v>
      </c>
      <c r="D17" s="123">
        <f t="shared" ref="D17:D24" si="1">C17</f>
        <v>4</v>
      </c>
      <c r="E17" s="122"/>
      <c r="F17" s="59"/>
      <c r="G17" s="140"/>
      <c r="H17" s="46"/>
      <c r="I17" s="46"/>
    </row>
    <row r="18" spans="1:9" ht="16.5" customHeight="1" x14ac:dyDescent="0.25">
      <c r="A18" s="58" t="s">
        <v>115</v>
      </c>
      <c r="B18" s="123">
        <v>4</v>
      </c>
      <c r="C18" s="123">
        <f t="shared" si="0"/>
        <v>4</v>
      </c>
      <c r="D18" s="123">
        <f t="shared" si="1"/>
        <v>4</v>
      </c>
      <c r="E18" s="122"/>
      <c r="F18" s="59"/>
      <c r="G18" s="140"/>
      <c r="H18" s="46"/>
      <c r="I18" s="46"/>
    </row>
    <row r="19" spans="1:9" ht="15" customHeight="1" x14ac:dyDescent="0.25">
      <c r="A19" s="58" t="s">
        <v>116</v>
      </c>
      <c r="B19" s="123">
        <v>4</v>
      </c>
      <c r="C19" s="123">
        <f t="shared" si="0"/>
        <v>4</v>
      </c>
      <c r="D19" s="123">
        <f t="shared" si="1"/>
        <v>4</v>
      </c>
      <c r="E19" s="122"/>
      <c r="F19" s="59"/>
      <c r="G19" s="140"/>
      <c r="H19" s="46"/>
      <c r="I19" s="46"/>
    </row>
    <row r="20" spans="1:9" ht="15" customHeight="1" x14ac:dyDescent="0.25">
      <c r="A20" s="58" t="s">
        <v>117</v>
      </c>
      <c r="B20" s="123">
        <v>3</v>
      </c>
      <c r="C20" s="123">
        <f t="shared" si="0"/>
        <v>3</v>
      </c>
      <c r="D20" s="123">
        <f t="shared" si="1"/>
        <v>3</v>
      </c>
      <c r="E20" s="122"/>
      <c r="F20" s="59"/>
      <c r="G20" s="140"/>
      <c r="H20" s="46"/>
      <c r="I20" s="46"/>
    </row>
    <row r="21" spans="1:9" ht="15" customHeight="1" x14ac:dyDescent="0.25">
      <c r="A21" s="58" t="s">
        <v>118</v>
      </c>
      <c r="B21" s="123">
        <v>4</v>
      </c>
      <c r="C21" s="123">
        <f t="shared" si="0"/>
        <v>4</v>
      </c>
      <c r="D21" s="123">
        <f t="shared" si="1"/>
        <v>4</v>
      </c>
      <c r="E21" s="122"/>
      <c r="F21" s="59"/>
      <c r="G21" s="140"/>
      <c r="H21" s="46"/>
      <c r="I21" s="46"/>
    </row>
    <row r="22" spans="1:9" ht="15" customHeight="1" x14ac:dyDescent="0.25">
      <c r="A22" s="58" t="s">
        <v>119</v>
      </c>
      <c r="B22" s="123">
        <v>5</v>
      </c>
      <c r="C22" s="123">
        <f t="shared" si="0"/>
        <v>5</v>
      </c>
      <c r="D22" s="123">
        <f t="shared" si="1"/>
        <v>5</v>
      </c>
      <c r="E22" s="122"/>
      <c r="F22" s="59"/>
      <c r="G22" s="140"/>
      <c r="H22" s="46"/>
      <c r="I22" s="46"/>
    </row>
    <row r="23" spans="1:9" ht="16.5" customHeight="1" x14ac:dyDescent="0.25">
      <c r="A23" s="58" t="s">
        <v>120</v>
      </c>
      <c r="B23" s="123">
        <v>4</v>
      </c>
      <c r="C23" s="123">
        <f t="shared" si="0"/>
        <v>4</v>
      </c>
      <c r="D23" s="123">
        <f t="shared" si="1"/>
        <v>4</v>
      </c>
      <c r="E23" s="122"/>
      <c r="F23" s="59"/>
      <c r="G23" s="140"/>
      <c r="H23" s="46"/>
      <c r="I23" s="46"/>
    </row>
    <row r="24" spans="1:9" ht="15.75" customHeight="1" x14ac:dyDescent="0.25">
      <c r="A24" s="58" t="s">
        <v>121</v>
      </c>
      <c r="B24" s="123">
        <v>4</v>
      </c>
      <c r="C24" s="123">
        <f t="shared" si="0"/>
        <v>4</v>
      </c>
      <c r="D24" s="123">
        <f t="shared" si="1"/>
        <v>4</v>
      </c>
      <c r="E24" s="122"/>
      <c r="F24" s="59"/>
      <c r="G24" s="140"/>
      <c r="H24" s="46"/>
      <c r="I24" s="46"/>
    </row>
    <row r="25" spans="1:9" ht="15" hidden="1" customHeight="1" x14ac:dyDescent="0.25">
      <c r="A25" s="58" t="s">
        <v>124</v>
      </c>
      <c r="B25" s="123">
        <v>0</v>
      </c>
      <c r="C25" s="123">
        <v>0</v>
      </c>
      <c r="D25" s="123">
        <f t="shared" ref="D25" si="2">C25*3</f>
        <v>0</v>
      </c>
      <c r="E25" s="122"/>
      <c r="F25" s="59"/>
      <c r="G25" s="140"/>
      <c r="H25" s="46"/>
      <c r="I25" s="46"/>
    </row>
    <row r="26" spans="1:9" ht="25.5" customHeight="1" x14ac:dyDescent="0.25">
      <c r="A26" s="58" t="s">
        <v>12</v>
      </c>
      <c r="B26" s="123">
        <f>SUM(B16:B25)</f>
        <v>36</v>
      </c>
      <c r="C26" s="154">
        <f>SUM(C16:C25)</f>
        <v>36</v>
      </c>
      <c r="D26" s="123">
        <f>C26</f>
        <v>36</v>
      </c>
      <c r="E26" s="122"/>
      <c r="F26" s="251"/>
      <c r="G26" s="140"/>
      <c r="H26" s="46"/>
      <c r="I26" s="46"/>
    </row>
    <row r="27" spans="1:9" ht="26.25" customHeight="1" x14ac:dyDescent="0.25">
      <c r="A27" s="284" t="s">
        <v>0</v>
      </c>
      <c r="B27" s="284"/>
      <c r="C27" s="284"/>
      <c r="D27" s="284"/>
      <c r="E27" s="284"/>
      <c r="F27" s="284"/>
      <c r="G27" s="140"/>
      <c r="H27" s="46"/>
      <c r="I27" s="46"/>
    </row>
    <row r="28" spans="1:9" ht="36.75" customHeight="1" x14ac:dyDescent="0.25">
      <c r="A28" s="139" t="s">
        <v>14</v>
      </c>
      <c r="B28" s="139" t="s">
        <v>1</v>
      </c>
      <c r="C28" s="139" t="s">
        <v>171</v>
      </c>
      <c r="D28" s="139" t="s">
        <v>151</v>
      </c>
      <c r="E28" s="139" t="s">
        <v>166</v>
      </c>
      <c r="F28" s="139" t="s">
        <v>2</v>
      </c>
      <c r="G28" s="178" t="s">
        <v>172</v>
      </c>
      <c r="H28" s="46"/>
      <c r="I28" s="46"/>
    </row>
    <row r="29" spans="1:9" ht="26.25" customHeight="1" x14ac:dyDescent="0.25">
      <c r="A29" s="139">
        <v>1</v>
      </c>
      <c r="B29" s="157" t="str">
        <f>'Прилож 4 Азбука робот 6-7'!B29</f>
        <v>туалетная бумага, 2 шт*9 мес</v>
      </c>
      <c r="C29" s="139" t="s">
        <v>5</v>
      </c>
      <c r="D29" s="199">
        <v>18</v>
      </c>
      <c r="E29" s="199">
        <v>14.37</v>
      </c>
      <c r="F29" s="201">
        <v>258.65999999999997</v>
      </c>
      <c r="G29" s="201">
        <f>F29/36</f>
        <v>7.1849999999999987</v>
      </c>
      <c r="H29" s="46"/>
      <c r="I29" s="46"/>
    </row>
    <row r="30" spans="1:9" ht="26.25" customHeight="1" x14ac:dyDescent="0.25">
      <c r="A30" s="139">
        <v>2</v>
      </c>
      <c r="B30" s="157" t="str">
        <f>'Прилож 4 Азбука робот 6-7'!B30</f>
        <v>чистящее средство</v>
      </c>
      <c r="C30" s="139" t="s">
        <v>5</v>
      </c>
      <c r="D30" s="199">
        <f>'Прилож 4 Азбука робот 6-7'!D30</f>
        <v>5</v>
      </c>
      <c r="E30" s="199">
        <v>93.6</v>
      </c>
      <c r="F30" s="201">
        <v>468</v>
      </c>
      <c r="G30" s="201">
        <f>F30/36</f>
        <v>13</v>
      </c>
      <c r="H30" s="46"/>
      <c r="I30" s="46"/>
    </row>
    <row r="31" spans="1:9" ht="26.25" customHeight="1" x14ac:dyDescent="0.25">
      <c r="A31" s="169"/>
      <c r="B31" s="169" t="s">
        <v>12</v>
      </c>
      <c r="C31" s="169"/>
      <c r="D31" s="200"/>
      <c r="E31" s="200"/>
      <c r="F31" s="201">
        <v>726.66</v>
      </c>
      <c r="G31" s="201">
        <f>SUM(G29:G30)</f>
        <v>20.184999999999999</v>
      </c>
      <c r="H31" s="46"/>
      <c r="I31" s="46"/>
    </row>
    <row r="32" spans="1:9" ht="20.25" customHeight="1" x14ac:dyDescent="0.25">
      <c r="A32" s="46"/>
      <c r="B32" s="25"/>
      <c r="C32" s="46"/>
      <c r="D32" s="46"/>
      <c r="E32" s="46"/>
      <c r="F32" s="45"/>
      <c r="G32" s="140"/>
      <c r="H32" s="46"/>
      <c r="I32" s="46"/>
    </row>
    <row r="33" spans="1:9" ht="15" customHeight="1" x14ac:dyDescent="0.25">
      <c r="A33" s="325" t="s">
        <v>14</v>
      </c>
      <c r="B33" s="323" t="s">
        <v>1</v>
      </c>
      <c r="C33" s="323" t="s">
        <v>110</v>
      </c>
      <c r="D33" s="334" t="s">
        <v>151</v>
      </c>
      <c r="E33" s="334" t="s">
        <v>160</v>
      </c>
      <c r="F33" s="334" t="s">
        <v>2</v>
      </c>
      <c r="G33" s="385" t="s">
        <v>152</v>
      </c>
      <c r="H33" s="46"/>
      <c r="I33" s="46"/>
    </row>
    <row r="34" spans="1:9" ht="15" customHeight="1" x14ac:dyDescent="0.25">
      <c r="A34" s="325"/>
      <c r="B34" s="339"/>
      <c r="C34" s="339"/>
      <c r="D34" s="343"/>
      <c r="E34" s="343"/>
      <c r="F34" s="343"/>
      <c r="G34" s="386"/>
      <c r="H34" s="46"/>
      <c r="I34" s="46"/>
    </row>
    <row r="35" spans="1:9" ht="15" customHeight="1" x14ac:dyDescent="0.25">
      <c r="A35" s="325"/>
      <c r="B35" s="339"/>
      <c r="C35" s="339"/>
      <c r="D35" s="344"/>
      <c r="E35" s="344"/>
      <c r="F35" s="344"/>
      <c r="G35" s="387"/>
      <c r="H35" s="46"/>
      <c r="I35" s="46"/>
    </row>
    <row r="36" spans="1:9" x14ac:dyDescent="0.25">
      <c r="A36" s="178">
        <v>1</v>
      </c>
      <c r="B36" s="178">
        <v>2</v>
      </c>
      <c r="C36" s="178">
        <v>3</v>
      </c>
      <c r="D36" s="178">
        <v>4</v>
      </c>
      <c r="E36" s="178">
        <v>5</v>
      </c>
      <c r="F36" s="178">
        <v>6</v>
      </c>
      <c r="G36" s="178">
        <v>7</v>
      </c>
      <c r="H36" s="46"/>
      <c r="I36" s="46"/>
    </row>
    <row r="37" spans="1:9" ht="20.100000000000001" customHeight="1" x14ac:dyDescent="0.25">
      <c r="A37" s="178">
        <v>1</v>
      </c>
      <c r="B37" s="252" t="s">
        <v>199</v>
      </c>
      <c r="C37" s="178" t="s">
        <v>5</v>
      </c>
      <c r="D37" s="178">
        <v>10</v>
      </c>
      <c r="E37" s="253">
        <v>2472</v>
      </c>
      <c r="F37" s="143">
        <f>D37*E37</f>
        <v>24720</v>
      </c>
      <c r="G37" s="167">
        <f t="shared" ref="G37:G43" si="3">F37/36</f>
        <v>686.66666666666663</v>
      </c>
      <c r="H37" s="162"/>
      <c r="I37" s="46"/>
    </row>
    <row r="38" spans="1:9" ht="20.100000000000001" customHeight="1" x14ac:dyDescent="0.25">
      <c r="A38" s="258">
        <v>2</v>
      </c>
      <c r="B38" s="252" t="s">
        <v>202</v>
      </c>
      <c r="C38" s="178" t="s">
        <v>5</v>
      </c>
      <c r="D38" s="178">
        <v>1</v>
      </c>
      <c r="E38" s="253">
        <v>7656</v>
      </c>
      <c r="F38" s="143">
        <f t="shared" ref="F38:F41" si="4">D38*E38</f>
        <v>7656</v>
      </c>
      <c r="G38" s="167">
        <f t="shared" si="3"/>
        <v>212.66666666666666</v>
      </c>
      <c r="H38" s="162"/>
      <c r="I38" s="46"/>
    </row>
    <row r="39" spans="1:9" ht="20.100000000000001" customHeight="1" x14ac:dyDescent="0.25">
      <c r="A39" s="258">
        <v>3</v>
      </c>
      <c r="B39" s="252" t="s">
        <v>203</v>
      </c>
      <c r="C39" s="178" t="s">
        <v>5</v>
      </c>
      <c r="D39" s="178">
        <v>1</v>
      </c>
      <c r="E39" s="253">
        <v>773</v>
      </c>
      <c r="F39" s="143">
        <f t="shared" si="4"/>
        <v>773</v>
      </c>
      <c r="G39" s="167">
        <f t="shared" si="3"/>
        <v>21.472222222222221</v>
      </c>
      <c r="H39" s="162"/>
      <c r="I39" s="46"/>
    </row>
    <row r="40" spans="1:9" ht="20.100000000000001" customHeight="1" x14ac:dyDescent="0.25">
      <c r="A40" s="258">
        <v>4</v>
      </c>
      <c r="B40" s="252" t="s">
        <v>204</v>
      </c>
      <c r="C40" s="178" t="s">
        <v>5</v>
      </c>
      <c r="D40" s="178">
        <v>4</v>
      </c>
      <c r="E40" s="253">
        <v>1193</v>
      </c>
      <c r="F40" s="143">
        <f t="shared" si="4"/>
        <v>4772</v>
      </c>
      <c r="G40" s="167">
        <f t="shared" si="3"/>
        <v>132.55555555555554</v>
      </c>
      <c r="H40" s="162"/>
      <c r="I40" s="46"/>
    </row>
    <row r="41" spans="1:9" ht="20.100000000000001" customHeight="1" x14ac:dyDescent="0.25">
      <c r="A41" s="258">
        <v>5</v>
      </c>
      <c r="B41" s="252" t="s">
        <v>205</v>
      </c>
      <c r="C41" s="178" t="s">
        <v>5</v>
      </c>
      <c r="D41" s="178">
        <v>1</v>
      </c>
      <c r="E41" s="253">
        <v>3708</v>
      </c>
      <c r="F41" s="143">
        <f t="shared" si="4"/>
        <v>3708</v>
      </c>
      <c r="G41" s="167">
        <f t="shared" si="3"/>
        <v>103</v>
      </c>
      <c r="H41" s="162"/>
      <c r="I41" s="46"/>
    </row>
    <row r="42" spans="1:9" ht="20.100000000000001" customHeight="1" x14ac:dyDescent="0.25">
      <c r="A42" s="258">
        <v>6</v>
      </c>
      <c r="B42" s="252" t="s">
        <v>267</v>
      </c>
      <c r="C42" s="178" t="s">
        <v>5</v>
      </c>
      <c r="D42" s="178">
        <v>20</v>
      </c>
      <c r="E42" s="253">
        <v>594</v>
      </c>
      <c r="F42" s="143">
        <f t="shared" ref="F42" si="5">D42*E42</f>
        <v>11880</v>
      </c>
      <c r="G42" s="167">
        <f t="shared" si="3"/>
        <v>330</v>
      </c>
      <c r="H42" s="162"/>
      <c r="I42" s="46"/>
    </row>
    <row r="43" spans="1:9" ht="20.100000000000001" customHeight="1" x14ac:dyDescent="0.25">
      <c r="A43" s="258">
        <v>7</v>
      </c>
      <c r="B43" s="252" t="s">
        <v>268</v>
      </c>
      <c r="C43" s="178" t="s">
        <v>5</v>
      </c>
      <c r="D43" s="178">
        <v>7</v>
      </c>
      <c r="E43" s="253">
        <v>6417</v>
      </c>
      <c r="F43" s="143">
        <f t="shared" ref="F43" si="6">D43*E43</f>
        <v>44919</v>
      </c>
      <c r="G43" s="167">
        <f t="shared" si="3"/>
        <v>1247.75</v>
      </c>
      <c r="H43" s="162"/>
      <c r="I43" s="46"/>
    </row>
    <row r="44" spans="1:9" ht="20.100000000000001" customHeight="1" x14ac:dyDescent="0.25">
      <c r="A44" s="44"/>
      <c r="B44" s="179" t="s">
        <v>47</v>
      </c>
      <c r="C44" s="178" t="s">
        <v>40</v>
      </c>
      <c r="D44" s="178" t="s">
        <v>41</v>
      </c>
      <c r="E44" s="178"/>
      <c r="F44" s="143">
        <f>SUM(F37:F41)</f>
        <v>41629</v>
      </c>
      <c r="G44" s="167">
        <f>SUM(G37:G43)</f>
        <v>2734.1111111111109</v>
      </c>
      <c r="H44" s="162"/>
      <c r="I44" s="46"/>
    </row>
    <row r="45" spans="1:9" ht="14.25" customHeight="1" x14ac:dyDescent="0.25">
      <c r="A45" s="27"/>
      <c r="B45" s="27"/>
      <c r="C45" s="27"/>
      <c r="D45" s="27"/>
      <c r="E45" s="27"/>
      <c r="F45" s="45"/>
      <c r="G45" s="140"/>
      <c r="H45" s="46"/>
      <c r="I45" s="46"/>
    </row>
    <row r="46" spans="1:9" ht="46.5" customHeight="1" x14ac:dyDescent="0.25">
      <c r="A46" s="215" t="s">
        <v>14</v>
      </c>
      <c r="B46" s="215" t="s">
        <v>15</v>
      </c>
      <c r="C46" s="216" t="s">
        <v>134</v>
      </c>
      <c r="D46" s="217" t="s">
        <v>26</v>
      </c>
      <c r="E46" s="188"/>
      <c r="F46" s="164"/>
      <c r="G46" s="140"/>
      <c r="H46" s="46"/>
      <c r="I46" s="46"/>
    </row>
    <row r="47" spans="1:9" ht="21.75" customHeight="1" x14ac:dyDescent="0.25">
      <c r="A47" s="215">
        <v>1</v>
      </c>
      <c r="B47" s="217" t="s">
        <v>198</v>
      </c>
      <c r="C47" s="214">
        <v>102.4</v>
      </c>
      <c r="D47" s="214"/>
      <c r="E47" s="189"/>
      <c r="F47" s="164"/>
      <c r="G47" s="140"/>
      <c r="H47" s="46"/>
      <c r="I47" s="46"/>
    </row>
    <row r="48" spans="1:9" ht="15" customHeight="1" x14ac:dyDescent="0.25">
      <c r="A48" s="215"/>
      <c r="B48" s="248" t="s">
        <v>12</v>
      </c>
      <c r="C48" s="248"/>
      <c r="D48" s="248"/>
      <c r="E48" s="190"/>
      <c r="F48" s="164"/>
      <c r="G48" s="140"/>
      <c r="H48" s="46"/>
      <c r="I48" s="46"/>
    </row>
    <row r="49" spans="1:9" ht="15" customHeight="1" x14ac:dyDescent="0.25">
      <c r="A49" s="145"/>
      <c r="B49" s="131"/>
      <c r="C49" s="131"/>
      <c r="D49" s="131"/>
      <c r="E49" s="131"/>
      <c r="F49" s="164"/>
      <c r="G49" s="140"/>
      <c r="H49" s="46"/>
      <c r="I49" s="46"/>
    </row>
    <row r="50" spans="1:9" ht="15.75" x14ac:dyDescent="0.25">
      <c r="A50" s="284" t="s">
        <v>103</v>
      </c>
      <c r="B50" s="363"/>
      <c r="C50" s="363"/>
      <c r="D50" s="363"/>
      <c r="E50" s="363"/>
      <c r="F50" s="45"/>
      <c r="G50" s="140"/>
      <c r="H50" s="46"/>
      <c r="I50" s="46"/>
    </row>
    <row r="51" spans="1:9" ht="15.75" customHeight="1" x14ac:dyDescent="0.25">
      <c r="A51" s="46"/>
      <c r="B51" s="25"/>
      <c r="C51" s="46"/>
      <c r="D51" s="46"/>
      <c r="E51" s="46"/>
      <c r="F51" s="45"/>
      <c r="G51" s="140"/>
      <c r="H51" s="46"/>
      <c r="I51" s="46"/>
    </row>
    <row r="52" spans="1:9" ht="15.75" customHeight="1" x14ac:dyDescent="0.25">
      <c r="A52" s="392" t="s">
        <v>18</v>
      </c>
      <c r="B52" s="301" t="s">
        <v>50</v>
      </c>
      <c r="C52" s="296" t="s">
        <v>51</v>
      </c>
      <c r="D52" s="296" t="s">
        <v>52</v>
      </c>
      <c r="E52" s="185"/>
      <c r="F52" s="45"/>
      <c r="G52" s="140"/>
      <c r="H52" s="46"/>
      <c r="I52" s="46"/>
    </row>
    <row r="53" spans="1:9" ht="15.75" customHeight="1" x14ac:dyDescent="0.25">
      <c r="A53" s="393"/>
      <c r="B53" s="335"/>
      <c r="C53" s="340"/>
      <c r="D53" s="325"/>
      <c r="E53" s="234"/>
      <c r="F53" s="27"/>
      <c r="G53" s="140"/>
      <c r="H53" s="46"/>
      <c r="I53" s="46"/>
    </row>
    <row r="54" spans="1:9" ht="15.75" customHeight="1" x14ac:dyDescent="0.25">
      <c r="A54" s="394"/>
      <c r="B54" s="336"/>
      <c r="C54" s="340"/>
      <c r="D54" s="325"/>
      <c r="E54" s="234"/>
      <c r="F54" s="28"/>
      <c r="G54" s="140"/>
      <c r="H54" s="46"/>
      <c r="I54" s="46"/>
    </row>
    <row r="55" spans="1:9" ht="20.25" customHeight="1" x14ac:dyDescent="0.25">
      <c r="A55" s="14">
        <v>1</v>
      </c>
      <c r="B55" s="14">
        <v>2</v>
      </c>
      <c r="C55" s="176">
        <v>3</v>
      </c>
      <c r="D55" s="176">
        <v>4</v>
      </c>
      <c r="E55" s="185"/>
      <c r="F55" s="13"/>
      <c r="G55" s="140"/>
      <c r="H55" s="46"/>
      <c r="I55" s="46"/>
    </row>
    <row r="56" spans="1:9" ht="127.5" customHeight="1" x14ac:dyDescent="0.25">
      <c r="A56" s="254" t="s">
        <v>200</v>
      </c>
      <c r="B56" s="102">
        <v>0</v>
      </c>
      <c r="C56" s="31">
        <v>0</v>
      </c>
      <c r="D56" s="31">
        <v>0</v>
      </c>
      <c r="E56" s="186"/>
      <c r="F56" s="13"/>
      <c r="G56" s="140"/>
      <c r="H56" s="46"/>
      <c r="I56" s="46"/>
    </row>
    <row r="57" spans="1:9" ht="27.75" customHeight="1" x14ac:dyDescent="0.25">
      <c r="A57" s="278" t="s">
        <v>266</v>
      </c>
      <c r="B57" s="102"/>
      <c r="C57" s="31"/>
      <c r="D57" s="31"/>
      <c r="E57" s="186"/>
      <c r="F57" s="13"/>
      <c r="G57" s="140"/>
      <c r="H57" s="46"/>
      <c r="I57" s="46"/>
    </row>
    <row r="58" spans="1:9" ht="22.5" customHeight="1" x14ac:dyDescent="0.25">
      <c r="A58" s="254" t="s">
        <v>206</v>
      </c>
      <c r="B58" s="102">
        <v>0</v>
      </c>
      <c r="C58" s="31">
        <v>0</v>
      </c>
      <c r="D58" s="31">
        <v>0</v>
      </c>
      <c r="E58" s="186"/>
      <c r="F58" s="13"/>
      <c r="G58" s="140"/>
      <c r="H58" s="46"/>
      <c r="I58" s="46"/>
    </row>
    <row r="59" spans="1:9" ht="31.5" x14ac:dyDescent="0.25">
      <c r="A59" s="254" t="s">
        <v>201</v>
      </c>
      <c r="B59" s="102">
        <v>0</v>
      </c>
      <c r="C59" s="31">
        <v>0</v>
      </c>
      <c r="D59" s="31">
        <v>0</v>
      </c>
      <c r="E59" s="186"/>
      <c r="F59" s="13"/>
      <c r="G59" s="140"/>
      <c r="H59" s="46"/>
      <c r="I59" s="46"/>
    </row>
    <row r="60" spans="1:9" ht="15.75" customHeight="1" x14ac:dyDescent="0.25">
      <c r="A60" s="144"/>
      <c r="B60" s="18" t="s">
        <v>47</v>
      </c>
      <c r="C60" s="177" t="s">
        <v>40</v>
      </c>
      <c r="D60" s="177" t="s">
        <v>41</v>
      </c>
      <c r="E60" s="187"/>
      <c r="F60" s="13"/>
      <c r="G60" s="140"/>
      <c r="H60" s="46"/>
      <c r="I60" s="46"/>
    </row>
    <row r="61" spans="1:9" ht="15.75" customHeight="1" x14ac:dyDescent="0.25">
      <c r="A61" s="147"/>
      <c r="B61" s="56"/>
      <c r="C61" s="119"/>
      <c r="D61" s="119"/>
      <c r="E61" s="119"/>
      <c r="F61" s="13"/>
      <c r="G61" s="140"/>
      <c r="H61" s="46"/>
      <c r="I61" s="46"/>
    </row>
    <row r="62" spans="1:9" ht="35.25" customHeight="1" x14ac:dyDescent="0.25">
      <c r="A62" s="147"/>
      <c r="B62" s="315" t="s">
        <v>133</v>
      </c>
      <c r="C62" s="315"/>
      <c r="D62" s="315"/>
      <c r="E62" s="315"/>
      <c r="F62" s="170" t="s">
        <v>154</v>
      </c>
      <c r="G62" s="140"/>
      <c r="H62" s="46"/>
      <c r="I62" s="46"/>
    </row>
    <row r="63" spans="1:9" ht="26.25" customHeight="1" x14ac:dyDescent="0.25">
      <c r="A63" s="147"/>
      <c r="B63" s="56"/>
      <c r="C63" s="337" t="s">
        <v>150</v>
      </c>
      <c r="D63" s="337"/>
      <c r="E63" s="99">
        <v>3830.1</v>
      </c>
      <c r="F63" s="101">
        <v>102.4</v>
      </c>
      <c r="G63" s="140"/>
      <c r="H63" s="46"/>
      <c r="I63" s="46"/>
    </row>
    <row r="64" spans="1:9" ht="61.5" customHeight="1" x14ac:dyDescent="0.25">
      <c r="A64" s="124" t="s">
        <v>108</v>
      </c>
      <c r="B64" s="123" t="s">
        <v>109</v>
      </c>
      <c r="C64" s="123" t="s">
        <v>233</v>
      </c>
      <c r="D64" s="123" t="s">
        <v>163</v>
      </c>
      <c r="E64" s="138" t="s">
        <v>178</v>
      </c>
      <c r="F64" s="14" t="s">
        <v>228</v>
      </c>
      <c r="G64" s="140"/>
      <c r="H64" s="46"/>
      <c r="I64" s="46"/>
    </row>
    <row r="65" spans="1:9" ht="28.5" customHeight="1" x14ac:dyDescent="0.25">
      <c r="A65" s="104" t="s">
        <v>130</v>
      </c>
      <c r="B65" s="103">
        <v>1904205.92</v>
      </c>
      <c r="C65" s="103">
        <f>B65/12</f>
        <v>158683.82666666666</v>
      </c>
      <c r="D65" s="103">
        <f>C65/$E$63</f>
        <v>41.430726786942031</v>
      </c>
      <c r="E65" s="103">
        <f>D65*$F$63</f>
        <v>4242.506422982864</v>
      </c>
      <c r="F65" s="129">
        <f>E65/164.4*2/4</f>
        <v>12.903000069899221</v>
      </c>
      <c r="G65" s="140"/>
      <c r="H65" s="46"/>
      <c r="I65" s="46"/>
    </row>
    <row r="66" spans="1:9" ht="19.5" customHeight="1" x14ac:dyDescent="0.25">
      <c r="A66" s="105" t="s">
        <v>131</v>
      </c>
      <c r="B66" s="103">
        <v>23294</v>
      </c>
      <c r="C66" s="103">
        <f>B66/12</f>
        <v>1941.1666666666667</v>
      </c>
      <c r="D66" s="103">
        <f t="shared" ref="D66:D69" si="7">C66/$E$63</f>
        <v>0.50681879498359494</v>
      </c>
      <c r="E66" s="103">
        <f t="shared" ref="E66:E69" si="8">D66*$F$63</f>
        <v>51.898244606320127</v>
      </c>
      <c r="F66" s="129">
        <f>E66/164.4*2/4</f>
        <v>0.15784137653990304</v>
      </c>
      <c r="G66" s="140"/>
      <c r="H66" s="46"/>
      <c r="I66" s="46"/>
    </row>
    <row r="67" spans="1:9" ht="26.25" customHeight="1" x14ac:dyDescent="0.25">
      <c r="A67" s="104" t="s">
        <v>132</v>
      </c>
      <c r="B67" s="103">
        <v>217275.69</v>
      </c>
      <c r="C67" s="103">
        <f>B67/12</f>
        <v>18106.307499999999</v>
      </c>
      <c r="D67" s="103">
        <f t="shared" si="7"/>
        <v>4.7273720007310516</v>
      </c>
      <c r="E67" s="103">
        <f t="shared" si="8"/>
        <v>484.08289287485968</v>
      </c>
      <c r="F67" s="129">
        <f>E67/164.4*2/4</f>
        <v>1.4722715720038311</v>
      </c>
      <c r="G67" s="140"/>
      <c r="H67" s="46"/>
      <c r="I67" s="46"/>
    </row>
    <row r="68" spans="1:9" ht="33.75" customHeight="1" x14ac:dyDescent="0.25">
      <c r="A68" s="104" t="s">
        <v>181</v>
      </c>
      <c r="B68" s="103">
        <v>150000</v>
      </c>
      <c r="C68" s="103">
        <f>B68/12</f>
        <v>12500</v>
      </c>
      <c r="D68" s="103">
        <f t="shared" si="7"/>
        <v>3.2636223597295109</v>
      </c>
      <c r="E68" s="103">
        <f t="shared" si="8"/>
        <v>334.19492963630194</v>
      </c>
      <c r="F68" s="129">
        <f>E68/164.4*2/4</f>
        <v>1.0164079368500667</v>
      </c>
      <c r="G68" s="140"/>
      <c r="H68" s="46"/>
      <c r="I68" s="46"/>
    </row>
    <row r="69" spans="1:9" ht="29.25" customHeight="1" x14ac:dyDescent="0.25">
      <c r="A69" s="104" t="s">
        <v>159</v>
      </c>
      <c r="B69" s="103">
        <v>291829.8</v>
      </c>
      <c r="C69" s="103">
        <f>B69/12</f>
        <v>24319.149999999998</v>
      </c>
      <c r="D69" s="103">
        <f t="shared" si="7"/>
        <v>6.3494817367692749</v>
      </c>
      <c r="E69" s="103">
        <f t="shared" si="8"/>
        <v>650.18692984517384</v>
      </c>
      <c r="F69" s="129">
        <f>E69/164.4*2/4</f>
        <v>1.9774541661957841</v>
      </c>
      <c r="G69" s="140"/>
      <c r="H69" s="46"/>
      <c r="I69" s="46"/>
    </row>
    <row r="70" spans="1:9" ht="18.75" customHeight="1" x14ac:dyDescent="0.25">
      <c r="A70" s="106" t="s">
        <v>12</v>
      </c>
      <c r="B70" s="107">
        <f>SUM(B65:B69)</f>
        <v>2586605.4099999997</v>
      </c>
      <c r="C70" s="107">
        <f t="shared" ref="C70:E70" si="9">SUM(C65:C69)</f>
        <v>215550.45083333331</v>
      </c>
      <c r="D70" s="107">
        <f t="shared" si="9"/>
        <v>56.278021679155465</v>
      </c>
      <c r="E70" s="107">
        <f t="shared" si="9"/>
        <v>5762.8694199455194</v>
      </c>
      <c r="F70" s="107">
        <f>SUM(F65:F69)</f>
        <v>17.526975121488803</v>
      </c>
      <c r="G70" s="140"/>
      <c r="H70" s="46"/>
      <c r="I70" s="46"/>
    </row>
    <row r="71" spans="1:9" ht="15.75" customHeight="1" x14ac:dyDescent="0.25">
      <c r="A71" s="284" t="s">
        <v>112</v>
      </c>
      <c r="B71" s="284"/>
      <c r="C71" s="284"/>
      <c r="D71" s="284"/>
      <c r="E71" s="284"/>
      <c r="F71" s="78"/>
      <c r="G71" s="140"/>
      <c r="H71" s="46"/>
      <c r="I71" s="46"/>
    </row>
    <row r="72" spans="1:9" ht="15.75" x14ac:dyDescent="0.25">
      <c r="A72" s="13"/>
      <c r="B72" s="46"/>
      <c r="C72" s="46"/>
      <c r="D72" s="46"/>
      <c r="E72" s="46"/>
      <c r="F72" s="78"/>
      <c r="G72" s="140"/>
      <c r="H72" s="46"/>
      <c r="I72" s="46"/>
    </row>
    <row r="73" spans="1:9" x14ac:dyDescent="0.25">
      <c r="A73" s="178">
        <v>1</v>
      </c>
      <c r="B73" s="323" t="s">
        <v>105</v>
      </c>
      <c r="C73" s="323"/>
      <c r="D73" s="324"/>
      <c r="E73" s="148">
        <v>1170200</v>
      </c>
      <c r="F73" s="249"/>
      <c r="G73" s="140"/>
      <c r="H73" s="46"/>
      <c r="I73" s="46"/>
    </row>
    <row r="74" spans="1:9" x14ac:dyDescent="0.25">
      <c r="A74" s="178">
        <v>2</v>
      </c>
      <c r="B74" s="323" t="s">
        <v>106</v>
      </c>
      <c r="C74" s="323"/>
      <c r="D74" s="324"/>
      <c r="E74" s="148">
        <f>B70</f>
        <v>2586605.4099999997</v>
      </c>
      <c r="F74" s="250"/>
      <c r="G74" s="140"/>
      <c r="H74" s="46"/>
      <c r="I74" s="46"/>
    </row>
    <row r="75" spans="1:9" ht="15" customHeight="1" x14ac:dyDescent="0.25">
      <c r="A75" s="258">
        <v>3</v>
      </c>
      <c r="B75" s="323" t="s">
        <v>29</v>
      </c>
      <c r="C75" s="323"/>
      <c r="D75" s="324"/>
      <c r="E75" s="148">
        <v>0</v>
      </c>
      <c r="F75" s="249"/>
      <c r="G75" s="140"/>
      <c r="H75" s="46"/>
      <c r="I75" s="46"/>
    </row>
    <row r="76" spans="1:9" ht="19.5" customHeight="1" x14ac:dyDescent="0.25">
      <c r="A76" s="258">
        <v>4</v>
      </c>
      <c r="B76" s="330" t="s">
        <v>107</v>
      </c>
      <c r="C76" s="331"/>
      <c r="D76" s="331"/>
      <c r="E76" s="148">
        <v>24536000</v>
      </c>
      <c r="F76" s="249"/>
      <c r="G76" s="140"/>
      <c r="H76" s="46"/>
      <c r="I76" s="46"/>
    </row>
    <row r="77" spans="1:9" x14ac:dyDescent="0.25">
      <c r="A77" s="258">
        <v>5</v>
      </c>
      <c r="B77" s="323" t="s">
        <v>60</v>
      </c>
      <c r="C77" s="323"/>
      <c r="D77" s="324"/>
      <c r="E77" s="148">
        <f>SUM(E73+E74+E75)/E76</f>
        <v>0.15311401247147047</v>
      </c>
      <c r="F77" s="249"/>
      <c r="G77" s="140"/>
      <c r="H77" s="46"/>
      <c r="I77" s="46"/>
    </row>
    <row r="78" spans="1:9" ht="38.25" customHeight="1" x14ac:dyDescent="0.25">
      <c r="A78" s="258">
        <v>6</v>
      </c>
      <c r="B78" s="323" t="s">
        <v>61</v>
      </c>
      <c r="C78" s="323"/>
      <c r="D78" s="324"/>
      <c r="E78" s="148">
        <f>F10</f>
        <v>201.4322678843227</v>
      </c>
      <c r="F78" s="249"/>
      <c r="G78" s="140"/>
      <c r="H78" s="46"/>
      <c r="I78" s="46"/>
    </row>
    <row r="79" spans="1:9" ht="21.75" customHeight="1" x14ac:dyDescent="0.25">
      <c r="A79" s="194"/>
      <c r="B79" s="326" t="s">
        <v>62</v>
      </c>
      <c r="C79" s="326"/>
      <c r="D79" s="327"/>
      <c r="E79" s="150">
        <f>E78*E77</f>
        <v>30.842102776996764</v>
      </c>
      <c r="F79" s="249"/>
      <c r="G79" s="140"/>
      <c r="H79" s="46"/>
      <c r="I79" s="46"/>
    </row>
    <row r="80" spans="1:9" ht="19.5" customHeight="1" x14ac:dyDescent="0.25">
      <c r="A80" s="36"/>
      <c r="B80" s="289"/>
      <c r="C80" s="289"/>
      <c r="D80" s="289"/>
      <c r="E80" s="21"/>
      <c r="F80" s="45"/>
      <c r="G80" s="140"/>
      <c r="H80" s="46"/>
      <c r="I80" s="46"/>
    </row>
    <row r="81" spans="1:9" ht="16.5" customHeight="1" x14ac:dyDescent="0.25">
      <c r="A81" s="284" t="s">
        <v>113</v>
      </c>
      <c r="B81" s="284"/>
      <c r="C81" s="284"/>
      <c r="D81" s="284"/>
      <c r="E81" s="27"/>
      <c r="F81" s="79"/>
      <c r="G81" s="140"/>
      <c r="H81" s="46"/>
      <c r="I81" s="46"/>
    </row>
    <row r="82" spans="1:9" ht="14.25" customHeight="1" x14ac:dyDescent="0.25">
      <c r="A82" s="13"/>
      <c r="B82" s="151"/>
      <c r="C82" s="151"/>
      <c r="D82" s="151"/>
      <c r="E82" s="151"/>
      <c r="F82" s="80"/>
      <c r="G82" s="140"/>
      <c r="H82" s="46"/>
      <c r="I82" s="46"/>
    </row>
    <row r="83" spans="1:9" s="11" customFormat="1" ht="21.75" customHeight="1" x14ac:dyDescent="0.25">
      <c r="A83" s="42" t="s">
        <v>17</v>
      </c>
      <c r="B83" s="43" t="s">
        <v>64</v>
      </c>
      <c r="C83" s="285" t="s">
        <v>65</v>
      </c>
      <c r="D83" s="286"/>
      <c r="E83" s="60"/>
      <c r="F83" s="80"/>
      <c r="G83" s="140"/>
      <c r="H83" s="46"/>
      <c r="I83" s="140"/>
    </row>
    <row r="84" spans="1:9" s="11" customFormat="1" ht="30" x14ac:dyDescent="0.25">
      <c r="A84" s="139">
        <v>1</v>
      </c>
      <c r="B84" s="124" t="s">
        <v>66</v>
      </c>
      <c r="C84" s="395">
        <f>F10</f>
        <v>201.4322678843227</v>
      </c>
      <c r="D84" s="396"/>
      <c r="E84" s="62"/>
      <c r="F84" s="81"/>
      <c r="G84" s="140"/>
      <c r="H84" s="46"/>
      <c r="I84" s="140"/>
    </row>
    <row r="85" spans="1:9" s="11" customFormat="1" ht="30" x14ac:dyDescent="0.25">
      <c r="A85" s="139">
        <v>2</v>
      </c>
      <c r="B85" s="124" t="s">
        <v>67</v>
      </c>
      <c r="C85" s="395">
        <f>C84*30.2/100</f>
        <v>60.832544901065461</v>
      </c>
      <c r="D85" s="396"/>
      <c r="E85" s="62"/>
      <c r="F85" s="27"/>
      <c r="G85" s="140"/>
      <c r="H85" s="46"/>
      <c r="I85" s="140"/>
    </row>
    <row r="86" spans="1:9" s="11" customFormat="1" ht="30" x14ac:dyDescent="0.25">
      <c r="A86" s="139">
        <v>3</v>
      </c>
      <c r="B86" s="124" t="s">
        <v>68</v>
      </c>
      <c r="C86" s="395">
        <f>G31+G44</f>
        <v>2754.2961111111108</v>
      </c>
      <c r="D86" s="396"/>
      <c r="E86" s="62"/>
      <c r="F86" s="165"/>
      <c r="G86" s="140"/>
      <c r="H86" s="46"/>
      <c r="I86" s="140"/>
    </row>
    <row r="87" spans="1:9" s="11" customFormat="1" ht="30" x14ac:dyDescent="0.25">
      <c r="A87" s="139">
        <v>4</v>
      </c>
      <c r="B87" s="124" t="s">
        <v>69</v>
      </c>
      <c r="C87" s="395">
        <v>0</v>
      </c>
      <c r="D87" s="396"/>
      <c r="E87" s="62"/>
      <c r="F87" s="36"/>
      <c r="G87" s="140"/>
      <c r="H87" s="46"/>
      <c r="I87" s="140"/>
    </row>
    <row r="88" spans="1:9" s="11" customFormat="1" x14ac:dyDescent="0.25">
      <c r="A88" s="139">
        <v>5</v>
      </c>
      <c r="B88" s="124" t="s">
        <v>70</v>
      </c>
      <c r="C88" s="395">
        <v>0</v>
      </c>
      <c r="D88" s="396"/>
      <c r="E88" s="62"/>
      <c r="F88" s="165"/>
      <c r="G88" s="140"/>
      <c r="H88" s="46"/>
      <c r="I88" s="140"/>
    </row>
    <row r="89" spans="1:9" s="11" customFormat="1" ht="30" x14ac:dyDescent="0.25">
      <c r="A89" s="139">
        <v>6</v>
      </c>
      <c r="B89" s="124" t="s">
        <v>104</v>
      </c>
      <c r="C89" s="395">
        <f>F70</f>
        <v>17.526975121488803</v>
      </c>
      <c r="D89" s="396"/>
      <c r="E89" s="62"/>
      <c r="F89" s="165"/>
      <c r="G89" s="140"/>
      <c r="H89" s="46"/>
      <c r="I89" s="140"/>
    </row>
    <row r="90" spans="1:9" s="11" customFormat="1" ht="19.5" customHeight="1" x14ac:dyDescent="0.25">
      <c r="A90" s="139">
        <v>7</v>
      </c>
      <c r="B90" s="124" t="s">
        <v>30</v>
      </c>
      <c r="C90" s="395">
        <f>E79</f>
        <v>30.842102776996764</v>
      </c>
      <c r="D90" s="396"/>
      <c r="E90" s="62"/>
      <c r="F90" s="45"/>
      <c r="G90" s="140"/>
      <c r="H90" s="46"/>
      <c r="I90" s="140"/>
    </row>
    <row r="91" spans="1:9" s="11" customFormat="1" ht="15.75" x14ac:dyDescent="0.25">
      <c r="A91" s="139">
        <v>8</v>
      </c>
      <c r="B91" s="124" t="s">
        <v>72</v>
      </c>
      <c r="C91" s="395">
        <f>SUM(C84:C90)</f>
        <v>3064.9300017949845</v>
      </c>
      <c r="D91" s="396"/>
      <c r="E91" s="94"/>
      <c r="F91" s="166"/>
      <c r="G91" s="140"/>
      <c r="H91" s="46"/>
      <c r="I91" s="140"/>
    </row>
    <row r="92" spans="1:9" s="11" customFormat="1" ht="15.75" x14ac:dyDescent="0.25">
      <c r="A92" s="139">
        <v>9</v>
      </c>
      <c r="B92" s="124" t="s">
        <v>73</v>
      </c>
      <c r="C92" s="395">
        <v>85.07</v>
      </c>
      <c r="D92" s="396"/>
      <c r="E92" s="94">
        <f>C92/C91%</f>
        <v>2.7755935682112973</v>
      </c>
      <c r="F92" s="114" t="s">
        <v>75</v>
      </c>
      <c r="G92" s="140"/>
      <c r="H92" s="46"/>
      <c r="I92" s="140"/>
    </row>
    <row r="93" spans="1:9" s="11" customFormat="1" x14ac:dyDescent="0.25">
      <c r="A93" s="139">
        <v>10</v>
      </c>
      <c r="B93" s="124" t="s">
        <v>76</v>
      </c>
      <c r="C93" s="395">
        <v>1</v>
      </c>
      <c r="D93" s="396"/>
      <c r="E93" s="62"/>
      <c r="F93" s="45"/>
      <c r="G93" s="140"/>
      <c r="H93" s="46"/>
      <c r="I93" s="140"/>
    </row>
    <row r="94" spans="1:9" s="11" customFormat="1" ht="30" x14ac:dyDescent="0.25">
      <c r="A94" s="139">
        <v>11</v>
      </c>
      <c r="B94" s="124" t="s">
        <v>77</v>
      </c>
      <c r="C94" s="395">
        <f>(C91+C92)/C93</f>
        <v>3150.0000017949847</v>
      </c>
      <c r="D94" s="396"/>
      <c r="E94" s="62"/>
      <c r="F94" s="45"/>
      <c r="G94" s="140"/>
      <c r="H94" s="46"/>
      <c r="I94" s="140"/>
    </row>
    <row r="95" spans="1:9" s="11" customFormat="1" x14ac:dyDescent="0.25">
      <c r="A95" s="139">
        <v>12</v>
      </c>
      <c r="B95" s="124" t="s">
        <v>295</v>
      </c>
      <c r="C95" s="397">
        <f>C94/18</f>
        <v>175.00000009972138</v>
      </c>
      <c r="D95" s="398"/>
      <c r="E95" s="108"/>
      <c r="F95" s="45"/>
      <c r="G95" s="140"/>
      <c r="H95" s="46"/>
      <c r="I95" s="140"/>
    </row>
    <row r="96" spans="1:9" s="11" customFormat="1" x14ac:dyDescent="0.25">
      <c r="A96" s="43">
        <v>13</v>
      </c>
      <c r="B96" s="73" t="s">
        <v>111</v>
      </c>
      <c r="C96" s="397">
        <f>C95*4</f>
        <v>700.0000003988855</v>
      </c>
      <c r="D96" s="398"/>
      <c r="E96" s="153"/>
      <c r="F96" s="45"/>
      <c r="G96" s="140"/>
      <c r="H96" s="46"/>
      <c r="I96" s="140"/>
    </row>
    <row r="97" spans="1:9" x14ac:dyDescent="0.25">
      <c r="A97" s="46"/>
      <c r="B97" s="46"/>
      <c r="C97" s="46"/>
      <c r="D97" s="46"/>
      <c r="E97" s="46"/>
      <c r="F97" s="45"/>
      <c r="G97" s="140"/>
      <c r="H97" s="46"/>
      <c r="I97" s="46"/>
    </row>
    <row r="98" spans="1:9" x14ac:dyDescent="0.25">
      <c r="A98" s="46"/>
      <c r="B98" s="46"/>
      <c r="C98" s="46"/>
      <c r="D98" s="46"/>
      <c r="E98" s="46"/>
      <c r="F98" s="45"/>
      <c r="G98" s="140"/>
      <c r="H98" s="46"/>
      <c r="I98" s="46"/>
    </row>
    <row r="99" spans="1:9" x14ac:dyDescent="0.25">
      <c r="A99" s="46"/>
      <c r="B99" s="46"/>
      <c r="C99" s="46"/>
      <c r="D99" s="46"/>
      <c r="E99" s="46"/>
      <c r="F99" s="45"/>
      <c r="G99" s="140"/>
      <c r="H99" s="46"/>
      <c r="I99" s="46"/>
    </row>
    <row r="100" spans="1:9" x14ac:dyDescent="0.25">
      <c r="A100" s="46"/>
      <c r="B100" s="46"/>
      <c r="C100" s="46"/>
      <c r="D100" s="46"/>
      <c r="E100" s="46"/>
      <c r="F100" s="45"/>
      <c r="G100" s="140"/>
      <c r="H100" s="46"/>
      <c r="I100" s="46"/>
    </row>
    <row r="101" spans="1:9" x14ac:dyDescent="0.25">
      <c r="A101" s="46"/>
      <c r="B101" s="46"/>
      <c r="C101" s="46"/>
      <c r="D101" s="46"/>
      <c r="E101" s="46"/>
      <c r="F101" s="45"/>
      <c r="G101" s="140"/>
      <c r="H101" s="46"/>
      <c r="I101" s="46"/>
    </row>
    <row r="102" spans="1:9" x14ac:dyDescent="0.25">
      <c r="A102" s="46"/>
      <c r="B102" s="46"/>
      <c r="C102" s="46"/>
      <c r="D102" s="46"/>
      <c r="E102" s="46"/>
      <c r="F102" s="45"/>
      <c r="G102" s="140"/>
      <c r="H102" s="46"/>
      <c r="I102" s="46"/>
    </row>
    <row r="103" spans="1:9" x14ac:dyDescent="0.25">
      <c r="A103" s="46"/>
      <c r="B103" s="46"/>
      <c r="C103" s="46"/>
      <c r="D103" s="46"/>
      <c r="E103" s="46"/>
      <c r="F103" s="45"/>
      <c r="G103" s="140"/>
      <c r="H103" s="46"/>
      <c r="I103" s="46"/>
    </row>
    <row r="104" spans="1:9" x14ac:dyDescent="0.25">
      <c r="A104" s="46"/>
      <c r="B104" s="46"/>
      <c r="C104" s="46"/>
      <c r="D104" s="46"/>
      <c r="E104" s="46"/>
      <c r="F104" s="45"/>
      <c r="G104" s="140"/>
      <c r="H104" s="46"/>
      <c r="I104" s="46"/>
    </row>
    <row r="105" spans="1:9" x14ac:dyDescent="0.25">
      <c r="A105" s="46"/>
      <c r="B105" s="46"/>
      <c r="C105" s="46"/>
      <c r="D105" s="46"/>
      <c r="E105" s="46"/>
      <c r="F105" s="45"/>
      <c r="G105" s="140"/>
      <c r="H105" s="46"/>
      <c r="I105" s="46"/>
    </row>
    <row r="106" spans="1:9" x14ac:dyDescent="0.25">
      <c r="A106" s="46"/>
      <c r="B106" s="46"/>
      <c r="C106" s="46"/>
      <c r="D106" s="46"/>
      <c r="E106" s="46"/>
      <c r="F106" s="45"/>
      <c r="G106" s="140"/>
      <c r="H106" s="46"/>
      <c r="I106" s="46"/>
    </row>
    <row r="107" spans="1:9" x14ac:dyDescent="0.25">
      <c r="A107" s="46"/>
      <c r="B107" s="46"/>
      <c r="C107" s="46"/>
      <c r="D107" s="46"/>
      <c r="E107" s="46"/>
      <c r="F107" s="45"/>
      <c r="G107" s="140"/>
      <c r="H107" s="46"/>
      <c r="I107" s="46"/>
    </row>
    <row r="108" spans="1:9" x14ac:dyDescent="0.25">
      <c r="A108" s="46"/>
      <c r="B108" s="46"/>
      <c r="C108" s="46"/>
      <c r="D108" s="46"/>
      <c r="E108" s="46"/>
      <c r="F108" s="45"/>
      <c r="G108" s="140"/>
      <c r="H108" s="46"/>
      <c r="I108" s="46"/>
    </row>
    <row r="109" spans="1:9" x14ac:dyDescent="0.25">
      <c r="A109" s="46"/>
      <c r="B109" s="46"/>
      <c r="C109" s="46"/>
      <c r="D109" s="46"/>
      <c r="E109" s="46"/>
      <c r="F109" s="45"/>
      <c r="G109" s="140"/>
      <c r="H109" s="46"/>
      <c r="I109" s="46"/>
    </row>
    <row r="110" spans="1:9" x14ac:dyDescent="0.25">
      <c r="A110" s="46"/>
      <c r="B110" s="46"/>
      <c r="C110" s="46"/>
      <c r="D110" s="46"/>
      <c r="E110" s="46"/>
      <c r="F110" s="45"/>
      <c r="G110" s="140"/>
      <c r="H110" s="46"/>
      <c r="I110" s="46"/>
    </row>
    <row r="111" spans="1:9" x14ac:dyDescent="0.25">
      <c r="A111" s="46"/>
      <c r="B111" s="46"/>
      <c r="C111" s="46"/>
      <c r="D111" s="46"/>
      <c r="E111" s="46"/>
      <c r="F111" s="45"/>
      <c r="G111" s="140"/>
      <c r="H111" s="46"/>
      <c r="I111" s="46"/>
    </row>
    <row r="112" spans="1:9" x14ac:dyDescent="0.25">
      <c r="A112" s="46"/>
      <c r="B112" s="46"/>
      <c r="C112" s="46"/>
      <c r="D112" s="46"/>
      <c r="E112" s="46"/>
      <c r="F112" s="45"/>
      <c r="G112" s="140"/>
      <c r="H112" s="46"/>
      <c r="I112" s="46"/>
    </row>
    <row r="113" spans="1:9" x14ac:dyDescent="0.25">
      <c r="A113" s="46"/>
      <c r="B113" s="46"/>
      <c r="C113" s="46"/>
      <c r="D113" s="46"/>
      <c r="E113" s="46"/>
      <c r="F113" s="45"/>
      <c r="G113" s="140"/>
      <c r="H113" s="46"/>
      <c r="I113" s="46"/>
    </row>
    <row r="114" spans="1:9" x14ac:dyDescent="0.25">
      <c r="A114" s="46"/>
      <c r="B114" s="46"/>
      <c r="C114" s="46"/>
      <c r="D114" s="46"/>
      <c r="E114" s="46"/>
      <c r="F114" s="45"/>
      <c r="G114" s="140"/>
      <c r="H114" s="46"/>
      <c r="I114" s="46"/>
    </row>
    <row r="115" spans="1:9" x14ac:dyDescent="0.25">
      <c r="A115" s="46"/>
      <c r="B115" s="46"/>
      <c r="C115" s="46"/>
      <c r="D115" s="46"/>
      <c r="E115" s="46"/>
      <c r="F115" s="45"/>
      <c r="G115" s="140"/>
      <c r="H115" s="46"/>
      <c r="I115" s="46"/>
    </row>
    <row r="116" spans="1:9" x14ac:dyDescent="0.25">
      <c r="A116" s="46"/>
      <c r="B116" s="46"/>
      <c r="C116" s="46"/>
      <c r="D116" s="46"/>
      <c r="E116" s="46"/>
      <c r="F116" s="45"/>
      <c r="G116" s="140"/>
      <c r="H116" s="46"/>
      <c r="I116" s="46"/>
    </row>
    <row r="117" spans="1:9" x14ac:dyDescent="0.25">
      <c r="A117" s="46"/>
      <c r="B117" s="46"/>
      <c r="C117" s="46"/>
      <c r="D117" s="46"/>
      <c r="E117" s="46"/>
      <c r="F117" s="45"/>
      <c r="G117" s="140"/>
      <c r="H117" s="46"/>
      <c r="I117" s="46"/>
    </row>
    <row r="118" spans="1:9" x14ac:dyDescent="0.25">
      <c r="A118" s="46"/>
      <c r="B118" s="46"/>
      <c r="C118" s="46"/>
      <c r="D118" s="46"/>
      <c r="E118" s="46"/>
      <c r="F118" s="45"/>
      <c r="G118" s="140"/>
      <c r="H118" s="46"/>
      <c r="I118" s="46"/>
    </row>
    <row r="119" spans="1:9" x14ac:dyDescent="0.25">
      <c r="A119" s="46"/>
      <c r="B119" s="46"/>
      <c r="C119" s="46"/>
      <c r="D119" s="46"/>
      <c r="E119" s="46"/>
      <c r="F119" s="45"/>
      <c r="G119" s="140"/>
      <c r="H119" s="46"/>
      <c r="I119" s="46"/>
    </row>
    <row r="120" spans="1:9" x14ac:dyDescent="0.25">
      <c r="A120" s="46"/>
      <c r="B120" s="46"/>
      <c r="C120" s="46"/>
      <c r="D120" s="46"/>
      <c r="E120" s="46"/>
      <c r="F120" s="45"/>
      <c r="G120" s="140"/>
      <c r="H120" s="46"/>
      <c r="I120" s="46"/>
    </row>
    <row r="121" spans="1:9" x14ac:dyDescent="0.25">
      <c r="A121" s="46"/>
      <c r="B121" s="46"/>
      <c r="C121" s="46"/>
      <c r="D121" s="46"/>
      <c r="E121" s="46"/>
      <c r="F121" s="45"/>
      <c r="G121" s="140"/>
      <c r="H121" s="46"/>
      <c r="I121" s="46"/>
    </row>
    <row r="122" spans="1:9" x14ac:dyDescent="0.25">
      <c r="A122" s="46"/>
      <c r="B122" s="46"/>
      <c r="C122" s="46"/>
      <c r="D122" s="46"/>
      <c r="E122" s="46"/>
      <c r="F122" s="45"/>
      <c r="G122" s="140"/>
      <c r="H122" s="46"/>
      <c r="I122" s="46"/>
    </row>
    <row r="123" spans="1:9" x14ac:dyDescent="0.25">
      <c r="A123" s="46"/>
      <c r="B123" s="46"/>
      <c r="C123" s="46"/>
      <c r="D123" s="46"/>
      <c r="E123" s="46"/>
      <c r="F123" s="45"/>
      <c r="G123" s="140"/>
      <c r="H123" s="46"/>
      <c r="I123" s="46"/>
    </row>
    <row r="124" spans="1:9" x14ac:dyDescent="0.25">
      <c r="A124" s="46"/>
      <c r="B124" s="46"/>
      <c r="C124" s="46"/>
      <c r="D124" s="46"/>
      <c r="E124" s="46"/>
      <c r="F124" s="45"/>
      <c r="G124" s="140"/>
      <c r="H124" s="46"/>
      <c r="I124" s="46"/>
    </row>
    <row r="125" spans="1:9" x14ac:dyDescent="0.25">
      <c r="A125" s="46"/>
      <c r="B125" s="46"/>
      <c r="C125" s="46"/>
      <c r="D125" s="46"/>
      <c r="E125" s="46"/>
      <c r="F125" s="45"/>
      <c r="G125" s="140"/>
      <c r="H125" s="46"/>
      <c r="I125" s="46"/>
    </row>
    <row r="126" spans="1:9" x14ac:dyDescent="0.25">
      <c r="A126" s="46"/>
      <c r="B126" s="46"/>
      <c r="C126" s="46"/>
      <c r="D126" s="46"/>
      <c r="E126" s="46"/>
      <c r="F126" s="45"/>
      <c r="G126" s="140"/>
      <c r="H126" s="46"/>
      <c r="I126" s="46"/>
    </row>
    <row r="127" spans="1:9" x14ac:dyDescent="0.25">
      <c r="A127" s="46"/>
      <c r="B127" s="46"/>
      <c r="C127" s="46"/>
      <c r="D127" s="46"/>
      <c r="E127" s="46"/>
      <c r="F127" s="45"/>
      <c r="G127" s="140"/>
      <c r="H127" s="46"/>
      <c r="I127" s="46"/>
    </row>
    <row r="128" spans="1:9" x14ac:dyDescent="0.25">
      <c r="A128" s="46"/>
      <c r="B128" s="46"/>
      <c r="C128" s="46"/>
      <c r="D128" s="46"/>
      <c r="E128" s="46"/>
      <c r="F128" s="45"/>
      <c r="G128" s="140"/>
      <c r="H128" s="46"/>
      <c r="I128" s="46"/>
    </row>
    <row r="129" spans="1:9" x14ac:dyDescent="0.25">
      <c r="A129" s="46"/>
      <c r="B129" s="46"/>
      <c r="C129" s="46"/>
      <c r="D129" s="46"/>
      <c r="E129" s="46"/>
      <c r="F129" s="45"/>
      <c r="G129" s="140"/>
      <c r="H129" s="46"/>
      <c r="I129" s="46"/>
    </row>
    <row r="130" spans="1:9" x14ac:dyDescent="0.25">
      <c r="A130" s="46"/>
      <c r="B130" s="46"/>
      <c r="C130" s="46"/>
      <c r="D130" s="46"/>
      <c r="E130" s="46"/>
      <c r="F130" s="45"/>
      <c r="G130" s="140"/>
      <c r="H130" s="46"/>
      <c r="I130" s="46"/>
    </row>
    <row r="131" spans="1:9" x14ac:dyDescent="0.25">
      <c r="A131" s="46"/>
      <c r="B131" s="46"/>
      <c r="C131" s="46"/>
      <c r="D131" s="46"/>
      <c r="E131" s="46"/>
      <c r="F131" s="45"/>
      <c r="G131" s="140"/>
      <c r="H131" s="46"/>
      <c r="I131" s="46"/>
    </row>
    <row r="132" spans="1:9" x14ac:dyDescent="0.25">
      <c r="A132" s="46"/>
      <c r="B132" s="46"/>
      <c r="C132" s="46"/>
      <c r="D132" s="46"/>
      <c r="E132" s="46"/>
      <c r="F132" s="45"/>
      <c r="G132" s="140"/>
      <c r="H132" s="46"/>
      <c r="I132" s="46"/>
    </row>
    <row r="133" spans="1:9" x14ac:dyDescent="0.25">
      <c r="A133" s="46"/>
      <c r="B133" s="46"/>
      <c r="C133" s="46"/>
      <c r="D133" s="46"/>
      <c r="E133" s="46"/>
      <c r="F133" s="45"/>
      <c r="G133" s="140"/>
      <c r="H133" s="46"/>
      <c r="I133" s="46"/>
    </row>
    <row r="134" spans="1:9" x14ac:dyDescent="0.25">
      <c r="A134" s="46"/>
      <c r="B134" s="46"/>
      <c r="C134" s="46"/>
      <c r="D134" s="46"/>
      <c r="E134" s="46"/>
      <c r="F134" s="45"/>
      <c r="G134" s="140"/>
      <c r="H134" s="46"/>
      <c r="I134" s="46"/>
    </row>
    <row r="135" spans="1:9" x14ac:dyDescent="0.25">
      <c r="A135" s="46"/>
      <c r="B135" s="46"/>
      <c r="C135" s="46"/>
      <c r="D135" s="46"/>
      <c r="E135" s="46"/>
      <c r="F135" s="45"/>
      <c r="G135" s="140"/>
      <c r="H135" s="46"/>
      <c r="I135" s="46"/>
    </row>
    <row r="136" spans="1:9" x14ac:dyDescent="0.25">
      <c r="A136" s="46"/>
      <c r="B136" s="46"/>
      <c r="C136" s="46"/>
      <c r="D136" s="46"/>
      <c r="E136" s="46"/>
      <c r="F136" s="45"/>
      <c r="G136" s="140"/>
      <c r="H136" s="46"/>
      <c r="I136" s="46"/>
    </row>
    <row r="137" spans="1:9" x14ac:dyDescent="0.25">
      <c r="A137" s="46"/>
      <c r="B137" s="46"/>
      <c r="C137" s="46"/>
      <c r="D137" s="46"/>
      <c r="E137" s="46"/>
      <c r="F137" s="45"/>
      <c r="G137" s="140"/>
      <c r="H137" s="46"/>
      <c r="I137" s="46"/>
    </row>
    <row r="138" spans="1:9" x14ac:dyDescent="0.25">
      <c r="A138" s="46"/>
      <c r="B138" s="46"/>
      <c r="C138" s="46"/>
      <c r="D138" s="46"/>
      <c r="E138" s="46"/>
      <c r="F138" s="45"/>
      <c r="G138" s="140"/>
      <c r="H138" s="46"/>
      <c r="I138" s="46"/>
    </row>
    <row r="139" spans="1:9" x14ac:dyDescent="0.25">
      <c r="A139" s="46"/>
      <c r="B139" s="46"/>
      <c r="C139" s="46"/>
      <c r="D139" s="46"/>
      <c r="E139" s="46"/>
      <c r="F139" s="45"/>
      <c r="G139" s="140"/>
      <c r="H139" s="46"/>
      <c r="I139" s="46"/>
    </row>
    <row r="140" spans="1:9" x14ac:dyDescent="0.25">
      <c r="A140" s="46"/>
      <c r="B140" s="46"/>
      <c r="C140" s="46"/>
      <c r="D140" s="46"/>
      <c r="E140" s="46"/>
      <c r="F140" s="45"/>
      <c r="G140" s="140"/>
      <c r="H140" s="46"/>
      <c r="I140" s="46"/>
    </row>
    <row r="141" spans="1:9" x14ac:dyDescent="0.25">
      <c r="A141" s="46"/>
      <c r="B141" s="46"/>
      <c r="C141" s="46"/>
      <c r="D141" s="46"/>
      <c r="E141" s="46"/>
      <c r="F141" s="45"/>
      <c r="G141" s="140"/>
      <c r="H141" s="46"/>
      <c r="I141" s="46"/>
    </row>
    <row r="142" spans="1:9" x14ac:dyDescent="0.25">
      <c r="A142" s="46"/>
      <c r="B142" s="46"/>
      <c r="C142" s="46"/>
      <c r="D142" s="46"/>
      <c r="E142" s="46"/>
      <c r="F142" s="45"/>
      <c r="G142" s="140"/>
      <c r="H142" s="46"/>
      <c r="I142" s="46"/>
    </row>
    <row r="143" spans="1:9" x14ac:dyDescent="0.25">
      <c r="A143" s="46"/>
      <c r="B143" s="46"/>
      <c r="C143" s="46"/>
      <c r="D143" s="46"/>
      <c r="E143" s="46"/>
      <c r="F143" s="45"/>
      <c r="G143" s="140"/>
      <c r="H143" s="46"/>
      <c r="I143" s="46"/>
    </row>
    <row r="144" spans="1:9" x14ac:dyDescent="0.25">
      <c r="A144" s="46"/>
      <c r="B144" s="46"/>
      <c r="C144" s="46"/>
      <c r="D144" s="46"/>
      <c r="E144" s="46"/>
      <c r="F144" s="45"/>
      <c r="G144" s="140"/>
      <c r="H144" s="46"/>
      <c r="I144" s="46"/>
    </row>
    <row r="145" spans="1:9" x14ac:dyDescent="0.25">
      <c r="A145" s="46"/>
      <c r="B145" s="46"/>
      <c r="C145" s="46"/>
      <c r="D145" s="46"/>
      <c r="E145" s="46"/>
      <c r="F145" s="45"/>
      <c r="G145" s="140"/>
      <c r="H145" s="46"/>
      <c r="I145" s="46"/>
    </row>
    <row r="146" spans="1:9" x14ac:dyDescent="0.25">
      <c r="A146" s="46"/>
      <c r="B146" s="46"/>
      <c r="C146" s="46"/>
      <c r="D146" s="46"/>
      <c r="E146" s="46"/>
      <c r="F146" s="45"/>
      <c r="G146" s="140"/>
      <c r="H146" s="46"/>
      <c r="I146" s="46"/>
    </row>
    <row r="147" spans="1:9" x14ac:dyDescent="0.25">
      <c r="A147" s="46"/>
      <c r="B147" s="46"/>
      <c r="C147" s="46"/>
      <c r="D147" s="46"/>
      <c r="E147" s="46"/>
      <c r="F147" s="45"/>
      <c r="G147" s="140"/>
      <c r="H147" s="46"/>
      <c r="I147" s="46"/>
    </row>
    <row r="148" spans="1:9" x14ac:dyDescent="0.25">
      <c r="A148" s="46"/>
      <c r="B148" s="46"/>
      <c r="C148" s="46"/>
      <c r="D148" s="46"/>
      <c r="E148" s="46"/>
      <c r="F148" s="45"/>
      <c r="G148" s="140"/>
      <c r="H148" s="46"/>
      <c r="I148" s="46"/>
    </row>
    <row r="149" spans="1:9" x14ac:dyDescent="0.25">
      <c r="A149" s="46"/>
      <c r="B149" s="46"/>
      <c r="C149" s="46"/>
      <c r="D149" s="46"/>
      <c r="E149" s="46"/>
      <c r="F149" s="45"/>
      <c r="G149" s="140"/>
      <c r="H149" s="46"/>
      <c r="I149" s="46"/>
    </row>
    <row r="150" spans="1:9" x14ac:dyDescent="0.25">
      <c r="A150" s="46"/>
      <c r="B150" s="46"/>
      <c r="C150" s="46"/>
      <c r="D150" s="46"/>
      <c r="E150" s="46"/>
      <c r="F150" s="45"/>
      <c r="G150" s="140"/>
      <c r="H150" s="46"/>
      <c r="I150" s="46"/>
    </row>
    <row r="151" spans="1:9" x14ac:dyDescent="0.25">
      <c r="A151" s="46"/>
      <c r="B151" s="46"/>
      <c r="C151" s="46"/>
      <c r="D151" s="46"/>
      <c r="E151" s="46"/>
      <c r="F151" s="45"/>
      <c r="G151" s="140"/>
      <c r="H151" s="46"/>
      <c r="I151" s="46"/>
    </row>
    <row r="152" spans="1:9" x14ac:dyDescent="0.25">
      <c r="A152" s="46"/>
      <c r="B152" s="46"/>
      <c r="C152" s="46"/>
      <c r="D152" s="46"/>
      <c r="E152" s="46"/>
      <c r="F152" s="45"/>
      <c r="G152" s="140"/>
      <c r="H152" s="46"/>
      <c r="I152" s="46"/>
    </row>
    <row r="153" spans="1:9" x14ac:dyDescent="0.25">
      <c r="A153" s="46"/>
      <c r="B153" s="46"/>
      <c r="C153" s="46"/>
      <c r="D153" s="46"/>
      <c r="E153" s="46"/>
      <c r="F153" s="45"/>
      <c r="G153" s="140"/>
      <c r="H153" s="46"/>
      <c r="I153" s="46"/>
    </row>
    <row r="154" spans="1:9" x14ac:dyDescent="0.25">
      <c r="A154" s="46"/>
      <c r="B154" s="46"/>
      <c r="C154" s="46"/>
      <c r="D154" s="46"/>
      <c r="E154" s="46"/>
      <c r="F154" s="45"/>
      <c r="G154" s="140"/>
      <c r="H154" s="46"/>
      <c r="I154" s="46"/>
    </row>
    <row r="155" spans="1:9" x14ac:dyDescent="0.25">
      <c r="A155" s="46"/>
      <c r="B155" s="46"/>
      <c r="C155" s="46"/>
      <c r="D155" s="46"/>
      <c r="E155" s="46"/>
      <c r="F155" s="45"/>
      <c r="G155" s="140"/>
      <c r="H155" s="46"/>
      <c r="I155" s="46"/>
    </row>
    <row r="156" spans="1:9" x14ac:dyDescent="0.25">
      <c r="A156" s="46"/>
      <c r="B156" s="46"/>
      <c r="C156" s="46"/>
      <c r="D156" s="46"/>
      <c r="E156" s="46"/>
      <c r="F156" s="45"/>
      <c r="G156" s="140"/>
      <c r="H156" s="46"/>
      <c r="I156" s="46"/>
    </row>
    <row r="157" spans="1:9" x14ac:dyDescent="0.25">
      <c r="A157" s="46"/>
      <c r="B157" s="46"/>
      <c r="C157" s="46"/>
      <c r="D157" s="46"/>
      <c r="E157" s="46"/>
      <c r="F157" s="45"/>
      <c r="G157" s="140"/>
      <c r="H157" s="46"/>
      <c r="I157" s="46"/>
    </row>
    <row r="158" spans="1:9" x14ac:dyDescent="0.25">
      <c r="A158" s="46"/>
      <c r="B158" s="46"/>
      <c r="C158" s="46"/>
      <c r="D158" s="46"/>
      <c r="E158" s="46"/>
      <c r="F158" s="45"/>
      <c r="G158" s="140"/>
      <c r="H158" s="46"/>
      <c r="I158" s="46"/>
    </row>
    <row r="159" spans="1:9" x14ac:dyDescent="0.25">
      <c r="A159" s="46"/>
      <c r="B159" s="46"/>
      <c r="C159" s="46"/>
      <c r="D159" s="46"/>
      <c r="E159" s="46"/>
      <c r="F159" s="45"/>
      <c r="G159" s="140"/>
      <c r="H159" s="46"/>
      <c r="I159" s="46"/>
    </row>
    <row r="160" spans="1:9" x14ac:dyDescent="0.25">
      <c r="A160" s="46"/>
      <c r="B160" s="46"/>
      <c r="C160" s="46"/>
      <c r="D160" s="46"/>
      <c r="E160" s="46"/>
      <c r="F160" s="45"/>
      <c r="G160" s="140"/>
      <c r="H160" s="46"/>
      <c r="I160" s="46"/>
    </row>
    <row r="161" spans="1:9" x14ac:dyDescent="0.25">
      <c r="A161" s="46"/>
      <c r="B161" s="46"/>
      <c r="C161" s="46"/>
      <c r="D161" s="46"/>
      <c r="E161" s="46"/>
      <c r="F161" s="45"/>
      <c r="G161" s="140"/>
      <c r="H161" s="46"/>
      <c r="I161" s="46"/>
    </row>
    <row r="162" spans="1:9" x14ac:dyDescent="0.25">
      <c r="A162" s="46"/>
      <c r="B162" s="46"/>
      <c r="C162" s="46"/>
      <c r="D162" s="46"/>
      <c r="E162" s="46"/>
      <c r="F162" s="45"/>
      <c r="G162" s="140"/>
      <c r="H162" s="46"/>
      <c r="I162" s="46"/>
    </row>
    <row r="163" spans="1:9" x14ac:dyDescent="0.25">
      <c r="A163" s="46"/>
      <c r="B163" s="46"/>
      <c r="C163" s="46"/>
      <c r="D163" s="46"/>
      <c r="E163" s="46"/>
      <c r="F163" s="45"/>
      <c r="G163" s="140"/>
      <c r="H163" s="46"/>
      <c r="I163" s="46"/>
    </row>
    <row r="164" spans="1:9" x14ac:dyDescent="0.25">
      <c r="A164" s="46"/>
      <c r="B164" s="46"/>
      <c r="C164" s="46"/>
      <c r="D164" s="46"/>
      <c r="E164" s="46"/>
      <c r="F164" s="45"/>
      <c r="G164" s="140"/>
      <c r="H164" s="46"/>
      <c r="I164" s="46"/>
    </row>
    <row r="165" spans="1:9" x14ac:dyDescent="0.25">
      <c r="A165" s="46"/>
      <c r="B165" s="46"/>
      <c r="C165" s="46"/>
      <c r="D165" s="46"/>
      <c r="E165" s="46"/>
      <c r="F165" s="45"/>
      <c r="G165" s="140"/>
      <c r="H165" s="46"/>
      <c r="I165" s="46"/>
    </row>
    <row r="166" spans="1:9" x14ac:dyDescent="0.25">
      <c r="A166" s="46"/>
      <c r="B166" s="46"/>
      <c r="C166" s="46"/>
      <c r="D166" s="46"/>
      <c r="E166" s="46"/>
      <c r="F166" s="45"/>
      <c r="G166" s="140"/>
      <c r="H166" s="46"/>
      <c r="I166" s="46"/>
    </row>
    <row r="167" spans="1:9" x14ac:dyDescent="0.25">
      <c r="A167" s="46"/>
      <c r="B167" s="46"/>
      <c r="C167" s="46"/>
      <c r="D167" s="46"/>
      <c r="E167" s="46"/>
      <c r="F167" s="45"/>
      <c r="G167" s="140"/>
      <c r="H167" s="46"/>
      <c r="I167" s="46"/>
    </row>
    <row r="168" spans="1:9" x14ac:dyDescent="0.25">
      <c r="A168" s="46"/>
      <c r="B168" s="46"/>
      <c r="C168" s="46"/>
      <c r="D168" s="46"/>
      <c r="E168" s="46"/>
      <c r="F168" s="45"/>
      <c r="G168" s="140"/>
      <c r="H168" s="46"/>
      <c r="I168" s="46"/>
    </row>
    <row r="169" spans="1:9" x14ac:dyDescent="0.25">
      <c r="A169" s="46"/>
      <c r="B169" s="46"/>
      <c r="C169" s="46"/>
      <c r="D169" s="46"/>
      <c r="E169" s="46"/>
      <c r="F169" s="45"/>
      <c r="G169" s="140"/>
      <c r="H169" s="46"/>
      <c r="I169" s="46"/>
    </row>
    <row r="170" spans="1:9" x14ac:dyDescent="0.25">
      <c r="A170" s="46"/>
      <c r="B170" s="46"/>
      <c r="C170" s="46"/>
      <c r="D170" s="46"/>
      <c r="E170" s="46"/>
      <c r="F170" s="45"/>
      <c r="G170" s="140"/>
      <c r="H170" s="46"/>
      <c r="I170" s="46"/>
    </row>
    <row r="171" spans="1:9" x14ac:dyDescent="0.25">
      <c r="A171" s="46"/>
      <c r="B171" s="46"/>
      <c r="C171" s="46"/>
      <c r="D171" s="46"/>
      <c r="E171" s="46"/>
      <c r="F171" s="45"/>
      <c r="G171" s="140"/>
      <c r="H171" s="46"/>
      <c r="I171" s="46"/>
    </row>
    <row r="172" spans="1:9" x14ac:dyDescent="0.25">
      <c r="A172" s="46"/>
      <c r="B172" s="46"/>
      <c r="C172" s="46"/>
      <c r="D172" s="46"/>
      <c r="E172" s="46"/>
      <c r="F172" s="45"/>
      <c r="G172" s="140"/>
      <c r="H172" s="46"/>
      <c r="I172" s="46"/>
    </row>
    <row r="173" spans="1:9" x14ac:dyDescent="0.25">
      <c r="A173" s="46"/>
      <c r="B173" s="46"/>
      <c r="C173" s="46"/>
      <c r="D173" s="46"/>
      <c r="E173" s="46"/>
      <c r="F173" s="45"/>
      <c r="G173" s="140"/>
      <c r="H173" s="46"/>
      <c r="I173" s="46"/>
    </row>
    <row r="174" spans="1:9" x14ac:dyDescent="0.25">
      <c r="A174" s="46"/>
      <c r="B174" s="46"/>
      <c r="C174" s="46"/>
      <c r="D174" s="46"/>
      <c r="E174" s="46"/>
      <c r="F174" s="45"/>
      <c r="G174" s="140"/>
      <c r="H174" s="46"/>
      <c r="I174" s="46"/>
    </row>
    <row r="175" spans="1:9" x14ac:dyDescent="0.25">
      <c r="A175" s="46"/>
      <c r="B175" s="46"/>
      <c r="C175" s="46"/>
      <c r="D175" s="46"/>
      <c r="E175" s="46"/>
      <c r="F175" s="45"/>
      <c r="G175" s="140"/>
      <c r="H175" s="46"/>
      <c r="I175" s="46"/>
    </row>
    <row r="176" spans="1:9" x14ac:dyDescent="0.25">
      <c r="A176" s="46"/>
      <c r="B176" s="46"/>
      <c r="C176" s="46"/>
      <c r="D176" s="46"/>
      <c r="E176" s="46"/>
      <c r="F176" s="45"/>
      <c r="G176" s="140"/>
      <c r="H176" s="46"/>
      <c r="I176" s="46"/>
    </row>
    <row r="177" spans="1:9" x14ac:dyDescent="0.25">
      <c r="A177" s="46"/>
      <c r="B177" s="46"/>
      <c r="C177" s="46"/>
      <c r="D177" s="46"/>
      <c r="E177" s="46"/>
      <c r="F177" s="45"/>
      <c r="G177" s="140"/>
      <c r="H177" s="46"/>
      <c r="I177" s="46"/>
    </row>
    <row r="178" spans="1:9" x14ac:dyDescent="0.25">
      <c r="A178" s="46"/>
      <c r="B178" s="46"/>
      <c r="C178" s="46"/>
      <c r="D178" s="46"/>
      <c r="E178" s="46"/>
      <c r="F178" s="45"/>
      <c r="G178" s="140"/>
      <c r="H178" s="46"/>
      <c r="I178" s="46"/>
    </row>
    <row r="179" spans="1:9" x14ac:dyDescent="0.25">
      <c r="A179" s="46"/>
      <c r="B179" s="46"/>
      <c r="C179" s="46"/>
      <c r="D179" s="46"/>
      <c r="E179" s="46"/>
      <c r="F179" s="45"/>
      <c r="G179" s="140"/>
      <c r="H179" s="46"/>
      <c r="I179" s="46"/>
    </row>
    <row r="180" spans="1:9" x14ac:dyDescent="0.25">
      <c r="A180" s="46"/>
      <c r="B180" s="46"/>
      <c r="C180" s="46"/>
      <c r="D180" s="46"/>
      <c r="E180" s="46"/>
      <c r="F180" s="45"/>
      <c r="G180" s="140"/>
      <c r="H180" s="46"/>
      <c r="I180" s="46"/>
    </row>
    <row r="181" spans="1:9" x14ac:dyDescent="0.25">
      <c r="A181" s="46"/>
      <c r="B181" s="46"/>
      <c r="C181" s="46"/>
      <c r="D181" s="46"/>
      <c r="E181" s="46"/>
      <c r="F181" s="45"/>
      <c r="G181" s="140"/>
      <c r="H181" s="46"/>
      <c r="I181" s="46"/>
    </row>
    <row r="182" spans="1:9" x14ac:dyDescent="0.25">
      <c r="A182" s="46"/>
      <c r="B182" s="46"/>
      <c r="C182" s="46"/>
      <c r="D182" s="46"/>
      <c r="E182" s="46"/>
      <c r="F182" s="45"/>
      <c r="G182" s="140"/>
      <c r="H182" s="46"/>
      <c r="I182" s="46"/>
    </row>
    <row r="183" spans="1:9" x14ac:dyDescent="0.25">
      <c r="A183" s="46"/>
      <c r="B183" s="46"/>
      <c r="C183" s="46"/>
      <c r="D183" s="46"/>
      <c r="E183" s="46"/>
      <c r="F183" s="45"/>
      <c r="G183" s="140"/>
      <c r="H183" s="46"/>
      <c r="I183" s="46"/>
    </row>
    <row r="184" spans="1:9" x14ac:dyDescent="0.25">
      <c r="A184" s="46"/>
      <c r="B184" s="46"/>
      <c r="C184" s="46"/>
      <c r="D184" s="46"/>
      <c r="E184" s="46"/>
      <c r="F184" s="45"/>
      <c r="G184" s="140"/>
      <c r="H184" s="46"/>
      <c r="I184" s="46"/>
    </row>
    <row r="185" spans="1:9" x14ac:dyDescent="0.25">
      <c r="A185" s="46"/>
      <c r="B185" s="46"/>
      <c r="C185" s="46"/>
      <c r="D185" s="46"/>
      <c r="E185" s="46"/>
      <c r="F185" s="45"/>
      <c r="G185" s="140"/>
      <c r="H185" s="46"/>
      <c r="I185" s="46"/>
    </row>
    <row r="186" spans="1:9" x14ac:dyDescent="0.25">
      <c r="A186" s="46"/>
      <c r="B186" s="46"/>
      <c r="C186" s="46"/>
      <c r="D186" s="46"/>
      <c r="E186" s="46"/>
      <c r="F186" s="45"/>
      <c r="G186" s="140"/>
      <c r="H186" s="46"/>
      <c r="I186" s="46"/>
    </row>
    <row r="187" spans="1:9" x14ac:dyDescent="0.25">
      <c r="A187" s="46"/>
      <c r="B187" s="46"/>
      <c r="C187" s="46"/>
      <c r="D187" s="46"/>
      <c r="E187" s="46"/>
      <c r="F187" s="45"/>
      <c r="G187" s="140"/>
      <c r="H187" s="46"/>
      <c r="I187" s="46"/>
    </row>
    <row r="188" spans="1:9" x14ac:dyDescent="0.25">
      <c r="A188" s="46"/>
      <c r="B188" s="46"/>
      <c r="C188" s="46"/>
      <c r="D188" s="46"/>
      <c r="E188" s="46"/>
      <c r="F188" s="45"/>
      <c r="G188" s="140"/>
      <c r="H188" s="46"/>
      <c r="I188" s="46"/>
    </row>
    <row r="189" spans="1:9" x14ac:dyDescent="0.25">
      <c r="A189" s="46"/>
      <c r="B189" s="46"/>
      <c r="C189" s="46"/>
      <c r="D189" s="46"/>
      <c r="E189" s="46"/>
      <c r="F189" s="45"/>
      <c r="G189" s="140"/>
      <c r="H189" s="46"/>
      <c r="I189" s="46"/>
    </row>
    <row r="190" spans="1:9" x14ac:dyDescent="0.25">
      <c r="A190" s="46"/>
      <c r="B190" s="46"/>
      <c r="C190" s="46"/>
      <c r="D190" s="46"/>
      <c r="E190" s="46"/>
      <c r="F190" s="45"/>
      <c r="G190" s="140"/>
      <c r="H190" s="46"/>
      <c r="I190" s="46"/>
    </row>
    <row r="191" spans="1:9" x14ac:dyDescent="0.25">
      <c r="A191" s="46"/>
      <c r="B191" s="46"/>
      <c r="C191" s="46"/>
      <c r="D191" s="46"/>
      <c r="E191" s="46"/>
      <c r="F191" s="45"/>
      <c r="G191" s="140"/>
      <c r="H191" s="46"/>
      <c r="I191" s="46"/>
    </row>
    <row r="192" spans="1:9" x14ac:dyDescent="0.25">
      <c r="A192" s="46"/>
      <c r="B192" s="46"/>
      <c r="C192" s="46"/>
      <c r="D192" s="46"/>
      <c r="E192" s="46"/>
      <c r="F192" s="45"/>
      <c r="G192" s="140"/>
      <c r="H192" s="46"/>
      <c r="I192" s="46"/>
    </row>
    <row r="193" spans="1:9" x14ac:dyDescent="0.25">
      <c r="A193" s="46"/>
      <c r="B193" s="46"/>
      <c r="C193" s="46"/>
      <c r="D193" s="46"/>
      <c r="E193" s="46"/>
      <c r="F193" s="45"/>
      <c r="G193" s="140"/>
      <c r="H193" s="46"/>
      <c r="I193" s="46"/>
    </row>
    <row r="194" spans="1:9" x14ac:dyDescent="0.25">
      <c r="A194" s="46"/>
      <c r="B194" s="46"/>
      <c r="C194" s="46"/>
      <c r="D194" s="46"/>
      <c r="E194" s="46"/>
      <c r="F194" s="45"/>
      <c r="G194" s="140"/>
      <c r="H194" s="46"/>
      <c r="I194" s="46"/>
    </row>
    <row r="195" spans="1:9" x14ac:dyDescent="0.25">
      <c r="A195" s="46"/>
      <c r="B195" s="46"/>
      <c r="C195" s="46"/>
      <c r="D195" s="46"/>
      <c r="E195" s="46"/>
      <c r="F195" s="45"/>
      <c r="G195" s="140"/>
      <c r="H195" s="46"/>
      <c r="I195" s="46"/>
    </row>
    <row r="196" spans="1:9" x14ac:dyDescent="0.25">
      <c r="A196" s="46"/>
      <c r="B196" s="46"/>
      <c r="C196" s="46"/>
      <c r="D196" s="46"/>
      <c r="E196" s="46"/>
      <c r="F196" s="45"/>
      <c r="G196" s="140"/>
      <c r="H196" s="46"/>
      <c r="I196" s="46"/>
    </row>
    <row r="197" spans="1:9" x14ac:dyDescent="0.25">
      <c r="A197" s="46"/>
      <c r="B197" s="46"/>
      <c r="C197" s="46"/>
      <c r="D197" s="46"/>
      <c r="E197" s="46"/>
      <c r="F197" s="45"/>
      <c r="G197" s="140"/>
      <c r="H197" s="46"/>
      <c r="I197" s="46"/>
    </row>
    <row r="198" spans="1:9" x14ac:dyDescent="0.25">
      <c r="A198" s="46"/>
      <c r="B198" s="46"/>
      <c r="C198" s="46"/>
      <c r="D198" s="46"/>
      <c r="E198" s="46"/>
      <c r="F198" s="45"/>
      <c r="G198" s="140"/>
      <c r="H198" s="46"/>
      <c r="I198" s="46"/>
    </row>
    <row r="199" spans="1:9" x14ac:dyDescent="0.25">
      <c r="A199" s="46"/>
      <c r="B199" s="46"/>
      <c r="C199" s="46"/>
      <c r="D199" s="46"/>
      <c r="E199" s="46"/>
      <c r="F199" s="45"/>
      <c r="G199" s="140"/>
      <c r="H199" s="46"/>
      <c r="I199" s="46"/>
    </row>
    <row r="200" spans="1:9" x14ac:dyDescent="0.25">
      <c r="A200" s="46"/>
      <c r="B200" s="46"/>
      <c r="C200" s="46"/>
      <c r="D200" s="46"/>
      <c r="E200" s="46"/>
      <c r="F200" s="45"/>
      <c r="G200" s="140"/>
      <c r="H200" s="46"/>
      <c r="I200" s="46"/>
    </row>
    <row r="201" spans="1:9" x14ac:dyDescent="0.25">
      <c r="A201" s="46"/>
      <c r="B201" s="46"/>
      <c r="C201" s="46"/>
      <c r="D201" s="46"/>
      <c r="E201" s="46"/>
      <c r="F201" s="45"/>
      <c r="G201" s="140"/>
      <c r="H201" s="46"/>
      <c r="I201" s="46"/>
    </row>
    <row r="202" spans="1:9" x14ac:dyDescent="0.25">
      <c r="A202" s="46"/>
      <c r="B202" s="46"/>
      <c r="C202" s="46"/>
      <c r="D202" s="46"/>
      <c r="E202" s="46"/>
      <c r="F202" s="45"/>
      <c r="G202" s="140"/>
      <c r="H202" s="46"/>
      <c r="I202" s="46"/>
    </row>
    <row r="203" spans="1:9" x14ac:dyDescent="0.25">
      <c r="A203" s="46"/>
      <c r="B203" s="46"/>
      <c r="C203" s="46"/>
      <c r="D203" s="46"/>
      <c r="E203" s="46"/>
      <c r="F203" s="45"/>
      <c r="G203" s="140"/>
      <c r="H203" s="46"/>
      <c r="I203" s="46"/>
    </row>
    <row r="204" spans="1:9" x14ac:dyDescent="0.25">
      <c r="A204" s="46"/>
      <c r="B204" s="46"/>
      <c r="C204" s="46"/>
      <c r="D204" s="46"/>
      <c r="E204" s="46"/>
      <c r="F204" s="45"/>
      <c r="G204" s="140"/>
      <c r="H204" s="46"/>
      <c r="I204" s="46"/>
    </row>
    <row r="205" spans="1:9" x14ac:dyDescent="0.25">
      <c r="A205" s="46"/>
      <c r="B205" s="46"/>
      <c r="C205" s="46"/>
      <c r="D205" s="46"/>
      <c r="E205" s="46"/>
      <c r="F205" s="45"/>
      <c r="G205" s="140"/>
      <c r="H205" s="46"/>
      <c r="I205" s="46"/>
    </row>
    <row r="206" spans="1:9" x14ac:dyDescent="0.25">
      <c r="A206" s="46"/>
      <c r="B206" s="46"/>
      <c r="C206" s="46"/>
      <c r="D206" s="46"/>
      <c r="E206" s="46"/>
      <c r="F206" s="45"/>
      <c r="G206" s="140"/>
      <c r="H206" s="46"/>
      <c r="I206" s="46"/>
    </row>
    <row r="207" spans="1:9" x14ac:dyDescent="0.25">
      <c r="A207" s="46"/>
      <c r="B207" s="46"/>
      <c r="C207" s="46"/>
      <c r="D207" s="46"/>
      <c r="E207" s="46"/>
      <c r="F207" s="45"/>
      <c r="G207" s="140"/>
      <c r="H207" s="46"/>
      <c r="I207" s="46"/>
    </row>
    <row r="208" spans="1:9" x14ac:dyDescent="0.25">
      <c r="A208" s="46"/>
      <c r="B208" s="46"/>
      <c r="C208" s="46"/>
      <c r="D208" s="46"/>
      <c r="E208" s="46"/>
      <c r="F208" s="45"/>
      <c r="G208" s="140"/>
      <c r="H208" s="46"/>
      <c r="I208" s="46"/>
    </row>
    <row r="209" spans="1:9" x14ac:dyDescent="0.25">
      <c r="A209" s="46"/>
      <c r="B209" s="46"/>
      <c r="C209" s="46"/>
      <c r="D209" s="46"/>
      <c r="E209" s="46"/>
      <c r="F209" s="45"/>
      <c r="G209" s="140"/>
      <c r="H209" s="46"/>
      <c r="I209" s="46"/>
    </row>
    <row r="210" spans="1:9" x14ac:dyDescent="0.25">
      <c r="A210" s="46"/>
      <c r="B210" s="46"/>
      <c r="C210" s="46"/>
      <c r="D210" s="46"/>
      <c r="E210" s="46"/>
      <c r="F210" s="45"/>
      <c r="G210" s="140"/>
      <c r="H210" s="46"/>
      <c r="I210" s="46"/>
    </row>
    <row r="211" spans="1:9" x14ac:dyDescent="0.25">
      <c r="A211" s="46"/>
      <c r="B211" s="46"/>
      <c r="C211" s="46"/>
      <c r="D211" s="46"/>
      <c r="E211" s="46"/>
      <c r="F211" s="45"/>
      <c r="G211" s="140"/>
      <c r="H211" s="46"/>
      <c r="I211" s="46"/>
    </row>
    <row r="212" spans="1:9" x14ac:dyDescent="0.25">
      <c r="A212" s="46"/>
      <c r="B212" s="46"/>
      <c r="C212" s="46"/>
      <c r="D212" s="46"/>
      <c r="E212" s="46"/>
      <c r="F212" s="45"/>
      <c r="G212" s="140"/>
      <c r="H212" s="46"/>
      <c r="I212" s="46"/>
    </row>
    <row r="213" spans="1:9" x14ac:dyDescent="0.25">
      <c r="A213" s="46"/>
      <c r="B213" s="46"/>
      <c r="C213" s="46"/>
      <c r="D213" s="46"/>
      <c r="E213" s="46"/>
      <c r="F213" s="45"/>
      <c r="G213" s="140"/>
      <c r="H213" s="46"/>
      <c r="I213" s="46"/>
    </row>
    <row r="214" spans="1:9" x14ac:dyDescent="0.25">
      <c r="A214" s="46"/>
      <c r="B214" s="46"/>
      <c r="C214" s="46"/>
      <c r="D214" s="46"/>
      <c r="E214" s="46"/>
      <c r="F214" s="45"/>
      <c r="G214" s="140"/>
      <c r="H214" s="46"/>
      <c r="I214" s="46"/>
    </row>
    <row r="215" spans="1:9" x14ac:dyDescent="0.25">
      <c r="A215" s="46"/>
      <c r="B215" s="46"/>
      <c r="C215" s="46"/>
      <c r="D215" s="46"/>
      <c r="E215" s="46"/>
      <c r="F215" s="45"/>
      <c r="G215" s="140"/>
      <c r="H215" s="46"/>
      <c r="I215" s="46"/>
    </row>
    <row r="216" spans="1:9" x14ac:dyDescent="0.25">
      <c r="A216" s="46"/>
      <c r="B216" s="46"/>
      <c r="C216" s="46"/>
      <c r="D216" s="46"/>
      <c r="E216" s="46"/>
      <c r="F216" s="45"/>
      <c r="G216" s="140"/>
      <c r="H216" s="46"/>
      <c r="I216" s="46"/>
    </row>
    <row r="217" spans="1:9" x14ac:dyDescent="0.25">
      <c r="A217" s="46"/>
      <c r="B217" s="46"/>
      <c r="C217" s="46"/>
      <c r="D217" s="46"/>
      <c r="E217" s="46"/>
      <c r="F217" s="45"/>
      <c r="G217" s="140"/>
      <c r="H217" s="46"/>
      <c r="I217" s="46"/>
    </row>
    <row r="218" spans="1:9" x14ac:dyDescent="0.25">
      <c r="A218" s="46"/>
      <c r="B218" s="46"/>
      <c r="C218" s="46"/>
      <c r="D218" s="46"/>
      <c r="E218" s="46"/>
      <c r="F218" s="45"/>
      <c r="G218" s="140"/>
      <c r="H218" s="46"/>
      <c r="I218" s="46"/>
    </row>
    <row r="219" spans="1:9" x14ac:dyDescent="0.25">
      <c r="A219" s="46"/>
      <c r="B219" s="46"/>
      <c r="C219" s="46"/>
      <c r="D219" s="46"/>
      <c r="E219" s="46"/>
      <c r="F219" s="45"/>
      <c r="G219" s="140"/>
      <c r="H219" s="46"/>
      <c r="I219" s="46"/>
    </row>
    <row r="220" spans="1:9" x14ac:dyDescent="0.25">
      <c r="A220" s="46"/>
      <c r="B220" s="46"/>
      <c r="C220" s="46"/>
      <c r="D220" s="46"/>
      <c r="E220" s="46"/>
      <c r="F220" s="45"/>
      <c r="G220" s="140"/>
      <c r="H220" s="46"/>
      <c r="I220" s="46"/>
    </row>
    <row r="221" spans="1:9" x14ac:dyDescent="0.25">
      <c r="A221" s="46"/>
      <c r="B221" s="46"/>
      <c r="C221" s="46"/>
      <c r="D221" s="46"/>
      <c r="E221" s="46"/>
      <c r="F221" s="45"/>
      <c r="G221" s="140"/>
      <c r="H221" s="46"/>
      <c r="I221" s="46"/>
    </row>
    <row r="222" spans="1:9" x14ac:dyDescent="0.25">
      <c r="A222" s="46"/>
      <c r="B222" s="46"/>
      <c r="C222" s="46"/>
      <c r="D222" s="46"/>
      <c r="E222" s="46"/>
      <c r="F222" s="45"/>
      <c r="G222" s="140"/>
      <c r="H222" s="46"/>
      <c r="I222" s="46"/>
    </row>
    <row r="223" spans="1:9" x14ac:dyDescent="0.25">
      <c r="A223" s="46"/>
      <c r="B223" s="46"/>
      <c r="C223" s="46"/>
      <c r="D223" s="46"/>
      <c r="E223" s="46"/>
      <c r="F223" s="45"/>
      <c r="G223" s="140"/>
      <c r="H223" s="46"/>
      <c r="I223" s="46"/>
    </row>
    <row r="224" spans="1:9" x14ac:dyDescent="0.25">
      <c r="A224" s="46"/>
      <c r="B224" s="46"/>
      <c r="C224" s="46"/>
      <c r="D224" s="46"/>
      <c r="E224" s="46"/>
      <c r="F224" s="45"/>
      <c r="G224" s="140"/>
      <c r="H224" s="46"/>
      <c r="I224" s="46"/>
    </row>
    <row r="225" spans="1:9" x14ac:dyDescent="0.25">
      <c r="A225" s="46"/>
      <c r="B225" s="46"/>
      <c r="C225" s="46"/>
      <c r="D225" s="46"/>
      <c r="E225" s="46"/>
      <c r="F225" s="45"/>
      <c r="G225" s="140"/>
      <c r="H225" s="46"/>
      <c r="I225" s="46"/>
    </row>
    <row r="226" spans="1:9" x14ac:dyDescent="0.25">
      <c r="A226" s="46"/>
      <c r="B226" s="46"/>
      <c r="C226" s="46"/>
      <c r="D226" s="46"/>
      <c r="E226" s="46"/>
      <c r="F226" s="45"/>
      <c r="G226" s="140"/>
      <c r="H226" s="46"/>
      <c r="I226" s="46"/>
    </row>
    <row r="227" spans="1:9" x14ac:dyDescent="0.25">
      <c r="A227" s="46"/>
      <c r="B227" s="46"/>
      <c r="C227" s="46"/>
      <c r="D227" s="46"/>
      <c r="E227" s="46"/>
      <c r="F227" s="45"/>
      <c r="G227" s="140"/>
      <c r="H227" s="46"/>
      <c r="I227" s="46"/>
    </row>
    <row r="228" spans="1:9" x14ac:dyDescent="0.25">
      <c r="A228" s="46"/>
      <c r="B228" s="46"/>
      <c r="C228" s="46"/>
      <c r="D228" s="46"/>
      <c r="E228" s="46"/>
      <c r="F228" s="45"/>
      <c r="G228" s="140"/>
      <c r="H228" s="46"/>
      <c r="I228" s="46"/>
    </row>
    <row r="229" spans="1:9" x14ac:dyDescent="0.25">
      <c r="A229" s="46"/>
      <c r="B229" s="46"/>
      <c r="C229" s="46"/>
      <c r="D229" s="46"/>
      <c r="E229" s="46"/>
      <c r="F229" s="45"/>
      <c r="G229" s="140"/>
      <c r="H229" s="46"/>
      <c r="I229" s="46"/>
    </row>
    <row r="230" spans="1:9" x14ac:dyDescent="0.25">
      <c r="A230" s="46"/>
      <c r="B230" s="46"/>
      <c r="C230" s="46"/>
      <c r="D230" s="46"/>
      <c r="E230" s="46"/>
      <c r="F230" s="45"/>
      <c r="G230" s="140"/>
      <c r="H230" s="46"/>
      <c r="I230" s="46"/>
    </row>
    <row r="231" spans="1:9" x14ac:dyDescent="0.25">
      <c r="A231" s="46"/>
      <c r="B231" s="46"/>
      <c r="C231" s="46"/>
      <c r="D231" s="46"/>
      <c r="E231" s="46"/>
      <c r="F231" s="45"/>
      <c r="G231" s="140"/>
      <c r="H231" s="46"/>
      <c r="I231" s="46"/>
    </row>
    <row r="232" spans="1:9" x14ac:dyDescent="0.25">
      <c r="A232" s="46"/>
      <c r="B232" s="46"/>
      <c r="C232" s="46"/>
      <c r="D232" s="46"/>
      <c r="E232" s="46"/>
      <c r="F232" s="45"/>
      <c r="G232" s="140"/>
      <c r="H232" s="46"/>
      <c r="I232" s="46"/>
    </row>
    <row r="233" spans="1:9" x14ac:dyDescent="0.25">
      <c r="A233" s="46"/>
      <c r="B233" s="46"/>
      <c r="C233" s="46"/>
      <c r="D233" s="46"/>
      <c r="E233" s="46"/>
      <c r="F233" s="45"/>
      <c r="G233" s="140"/>
      <c r="H233" s="46"/>
      <c r="I233" s="46"/>
    </row>
    <row r="234" spans="1:9" x14ac:dyDescent="0.25">
      <c r="A234" s="46"/>
      <c r="B234" s="46"/>
      <c r="C234" s="46"/>
      <c r="D234" s="46"/>
      <c r="E234" s="46"/>
      <c r="F234" s="45"/>
      <c r="G234" s="140"/>
      <c r="H234" s="46"/>
      <c r="I234" s="46"/>
    </row>
    <row r="235" spans="1:9" x14ac:dyDescent="0.25">
      <c r="A235" s="46"/>
      <c r="B235" s="46"/>
      <c r="C235" s="46"/>
      <c r="D235" s="46"/>
      <c r="E235" s="46"/>
      <c r="F235" s="45"/>
      <c r="G235" s="140"/>
      <c r="H235" s="46"/>
      <c r="I235" s="46"/>
    </row>
    <row r="236" spans="1:9" x14ac:dyDescent="0.25">
      <c r="A236" s="46"/>
      <c r="B236" s="46"/>
      <c r="C236" s="46"/>
      <c r="D236" s="46"/>
      <c r="E236" s="46"/>
      <c r="F236" s="45"/>
      <c r="G236" s="140"/>
      <c r="H236" s="46"/>
      <c r="I236" s="46"/>
    </row>
    <row r="237" spans="1:9" x14ac:dyDescent="0.25">
      <c r="A237" s="46"/>
      <c r="B237" s="46"/>
      <c r="C237" s="46"/>
      <c r="D237" s="46"/>
      <c r="E237" s="46"/>
      <c r="F237" s="45"/>
      <c r="G237" s="140"/>
      <c r="H237" s="46"/>
      <c r="I237" s="46"/>
    </row>
    <row r="238" spans="1:9" x14ac:dyDescent="0.25">
      <c r="A238" s="46"/>
      <c r="B238" s="46"/>
      <c r="C238" s="46"/>
      <c r="D238" s="46"/>
      <c r="E238" s="46"/>
      <c r="F238" s="45"/>
      <c r="G238" s="140"/>
      <c r="H238" s="46"/>
      <c r="I238" s="46"/>
    </row>
    <row r="239" spans="1:9" x14ac:dyDescent="0.25">
      <c r="A239" s="46"/>
      <c r="B239" s="46"/>
      <c r="C239" s="46"/>
      <c r="D239" s="46"/>
      <c r="E239" s="46"/>
      <c r="F239" s="45"/>
      <c r="G239" s="140"/>
      <c r="H239" s="46"/>
      <c r="I239" s="46"/>
    </row>
    <row r="240" spans="1:9" x14ac:dyDescent="0.25">
      <c r="A240" s="46"/>
      <c r="B240" s="46"/>
      <c r="C240" s="46"/>
      <c r="D240" s="46"/>
      <c r="E240" s="46"/>
      <c r="F240" s="45"/>
      <c r="G240" s="140"/>
      <c r="H240" s="46"/>
      <c r="I240" s="46"/>
    </row>
    <row r="241" spans="1:9" x14ac:dyDescent="0.25">
      <c r="A241" s="46"/>
      <c r="B241" s="46"/>
      <c r="C241" s="46"/>
      <c r="D241" s="46"/>
      <c r="E241" s="46"/>
      <c r="F241" s="45"/>
      <c r="G241" s="140"/>
      <c r="H241" s="46"/>
      <c r="I241" s="46"/>
    </row>
    <row r="242" spans="1:9" x14ac:dyDescent="0.25">
      <c r="A242" s="46"/>
      <c r="B242" s="46"/>
      <c r="C242" s="46"/>
      <c r="D242" s="46"/>
      <c r="E242" s="46"/>
      <c r="F242" s="45"/>
      <c r="G242" s="140"/>
      <c r="H242" s="46"/>
      <c r="I242" s="46"/>
    </row>
    <row r="243" spans="1:9" x14ac:dyDescent="0.25">
      <c r="A243" s="46"/>
      <c r="B243" s="46"/>
      <c r="C243" s="46"/>
      <c r="D243" s="46"/>
      <c r="E243" s="46"/>
      <c r="F243" s="45"/>
      <c r="G243" s="140"/>
      <c r="H243" s="46"/>
      <c r="I243" s="46"/>
    </row>
    <row r="244" spans="1:9" x14ac:dyDescent="0.25">
      <c r="A244" s="46"/>
      <c r="B244" s="46"/>
      <c r="C244" s="46"/>
      <c r="D244" s="46"/>
      <c r="E244" s="46"/>
      <c r="F244" s="45"/>
      <c r="G244" s="140"/>
      <c r="H244" s="46"/>
      <c r="I244" s="46"/>
    </row>
    <row r="245" spans="1:9" x14ac:dyDescent="0.25">
      <c r="A245" s="46"/>
      <c r="B245" s="46"/>
      <c r="C245" s="46"/>
      <c r="D245" s="46"/>
      <c r="E245" s="46"/>
      <c r="F245" s="45"/>
      <c r="G245" s="140"/>
      <c r="H245" s="46"/>
      <c r="I245" s="46"/>
    </row>
    <row r="246" spans="1:9" x14ac:dyDescent="0.25">
      <c r="A246" s="46"/>
      <c r="B246" s="46"/>
      <c r="C246" s="46"/>
      <c r="D246" s="46"/>
      <c r="E246" s="46"/>
      <c r="F246" s="45"/>
      <c r="G246" s="140"/>
      <c r="H246" s="46"/>
      <c r="I246" s="46"/>
    </row>
    <row r="247" spans="1:9" x14ac:dyDescent="0.25">
      <c r="A247" s="46"/>
      <c r="B247" s="46"/>
      <c r="C247" s="46"/>
      <c r="D247" s="46"/>
      <c r="E247" s="46"/>
      <c r="F247" s="45"/>
      <c r="G247" s="140"/>
      <c r="H247" s="46"/>
      <c r="I247" s="46"/>
    </row>
    <row r="248" spans="1:9" x14ac:dyDescent="0.25">
      <c r="A248" s="46"/>
      <c r="B248" s="46"/>
      <c r="C248" s="46"/>
      <c r="D248" s="46"/>
      <c r="E248" s="46"/>
      <c r="F248" s="45"/>
      <c r="G248" s="140"/>
      <c r="H248" s="46"/>
      <c r="I248" s="46"/>
    </row>
    <row r="249" spans="1:9" x14ac:dyDescent="0.25">
      <c r="A249" s="46"/>
      <c r="B249" s="46"/>
      <c r="C249" s="46"/>
      <c r="D249" s="46"/>
      <c r="E249" s="46"/>
      <c r="F249" s="45"/>
      <c r="G249" s="140"/>
      <c r="H249" s="46"/>
      <c r="I249" s="46"/>
    </row>
    <row r="250" spans="1:9" x14ac:dyDescent="0.25">
      <c r="A250" s="46"/>
      <c r="B250" s="46"/>
      <c r="C250" s="46"/>
      <c r="D250" s="46"/>
      <c r="E250" s="46"/>
      <c r="F250" s="45"/>
      <c r="G250" s="140"/>
      <c r="H250" s="46"/>
      <c r="I250" s="46"/>
    </row>
    <row r="251" spans="1:9" x14ac:dyDescent="0.25">
      <c r="A251" s="46"/>
      <c r="B251" s="46"/>
      <c r="C251" s="46"/>
      <c r="D251" s="46"/>
      <c r="E251" s="46"/>
      <c r="F251" s="45"/>
      <c r="G251" s="140"/>
      <c r="H251" s="46"/>
      <c r="I251" s="46"/>
    </row>
    <row r="252" spans="1:9" x14ac:dyDescent="0.25">
      <c r="A252" s="46"/>
      <c r="B252" s="46"/>
      <c r="C252" s="46"/>
      <c r="D252" s="46"/>
      <c r="E252" s="46"/>
      <c r="F252" s="45"/>
      <c r="G252" s="140"/>
      <c r="H252" s="46"/>
      <c r="I252" s="46"/>
    </row>
    <row r="253" spans="1:9" x14ac:dyDescent="0.25">
      <c r="A253" s="46"/>
      <c r="B253" s="46"/>
      <c r="C253" s="46"/>
      <c r="D253" s="46"/>
      <c r="E253" s="46"/>
      <c r="F253" s="45"/>
      <c r="G253" s="140"/>
      <c r="H253" s="46"/>
      <c r="I253" s="46"/>
    </row>
    <row r="254" spans="1:9" x14ac:dyDescent="0.25">
      <c r="A254" s="46"/>
      <c r="B254" s="46"/>
      <c r="C254" s="46"/>
      <c r="D254" s="46"/>
      <c r="E254" s="46"/>
      <c r="F254" s="45"/>
      <c r="G254" s="140"/>
      <c r="H254" s="46"/>
      <c r="I254" s="46"/>
    </row>
    <row r="255" spans="1:9" x14ac:dyDescent="0.25">
      <c r="A255" s="46"/>
      <c r="B255" s="46"/>
      <c r="C255" s="46"/>
      <c r="D255" s="46"/>
      <c r="E255" s="46"/>
      <c r="F255" s="45"/>
      <c r="G255" s="140"/>
      <c r="H255" s="46"/>
      <c r="I255" s="46"/>
    </row>
    <row r="256" spans="1:9" x14ac:dyDescent="0.25">
      <c r="A256" s="46"/>
      <c r="B256" s="46"/>
      <c r="C256" s="46"/>
      <c r="D256" s="46"/>
      <c r="E256" s="46"/>
      <c r="F256" s="45"/>
      <c r="G256" s="140"/>
      <c r="H256" s="46"/>
      <c r="I256" s="46"/>
    </row>
    <row r="257" spans="1:9" x14ac:dyDescent="0.25">
      <c r="A257" s="46"/>
      <c r="B257" s="46"/>
      <c r="C257" s="46"/>
      <c r="D257" s="46"/>
      <c r="E257" s="46"/>
      <c r="F257" s="45"/>
      <c r="G257" s="140"/>
      <c r="H257" s="46"/>
      <c r="I257" s="46"/>
    </row>
    <row r="258" spans="1:9" x14ac:dyDescent="0.25">
      <c r="A258" s="46"/>
      <c r="B258" s="46"/>
      <c r="C258" s="46"/>
      <c r="D258" s="46"/>
      <c r="E258" s="46"/>
      <c r="F258" s="45"/>
      <c r="G258" s="140"/>
      <c r="H258" s="46"/>
      <c r="I258" s="46"/>
    </row>
    <row r="259" spans="1:9" x14ac:dyDescent="0.25">
      <c r="A259" s="46"/>
      <c r="B259" s="46"/>
      <c r="C259" s="46"/>
      <c r="D259" s="46"/>
      <c r="E259" s="46"/>
      <c r="F259" s="45"/>
      <c r="G259" s="140"/>
      <c r="H259" s="46"/>
      <c r="I259" s="46"/>
    </row>
    <row r="260" spans="1:9" x14ac:dyDescent="0.25">
      <c r="A260" s="46"/>
      <c r="B260" s="46"/>
      <c r="C260" s="46"/>
      <c r="D260" s="46"/>
      <c r="E260" s="46"/>
      <c r="F260" s="45"/>
      <c r="G260" s="140"/>
      <c r="H260" s="46"/>
      <c r="I260" s="46"/>
    </row>
    <row r="261" spans="1:9" x14ac:dyDescent="0.25">
      <c r="A261" s="46"/>
      <c r="B261" s="46"/>
      <c r="C261" s="46"/>
      <c r="D261" s="46"/>
      <c r="E261" s="46"/>
      <c r="F261" s="45"/>
      <c r="G261" s="140"/>
      <c r="H261" s="46"/>
      <c r="I261" s="46"/>
    </row>
    <row r="262" spans="1:9" x14ac:dyDescent="0.25">
      <c r="A262" s="46"/>
      <c r="B262" s="46"/>
      <c r="C262" s="46"/>
      <c r="D262" s="46"/>
      <c r="E262" s="46"/>
      <c r="F262" s="45"/>
      <c r="G262" s="140"/>
      <c r="H262" s="46"/>
      <c r="I262" s="46"/>
    </row>
    <row r="263" spans="1:9" x14ac:dyDescent="0.25">
      <c r="A263" s="46"/>
      <c r="B263" s="46"/>
      <c r="C263" s="46"/>
      <c r="D263" s="46"/>
      <c r="E263" s="46"/>
      <c r="F263" s="45"/>
      <c r="G263" s="140"/>
      <c r="H263" s="46"/>
      <c r="I263" s="46"/>
    </row>
    <row r="264" spans="1:9" x14ac:dyDescent="0.25">
      <c r="A264" s="46"/>
      <c r="B264" s="46"/>
      <c r="C264" s="46"/>
      <c r="D264" s="46"/>
      <c r="E264" s="46"/>
      <c r="F264" s="45"/>
      <c r="G264" s="140"/>
      <c r="H264" s="46"/>
      <c r="I264" s="46"/>
    </row>
    <row r="265" spans="1:9" x14ac:dyDescent="0.25">
      <c r="A265" s="46"/>
      <c r="B265" s="46"/>
      <c r="C265" s="46"/>
      <c r="D265" s="46"/>
      <c r="E265" s="46"/>
      <c r="F265" s="45"/>
      <c r="G265" s="140"/>
      <c r="H265" s="46"/>
      <c r="I265" s="46"/>
    </row>
    <row r="266" spans="1:9" x14ac:dyDescent="0.25">
      <c r="A266" s="46"/>
      <c r="B266" s="46"/>
      <c r="C266" s="46"/>
      <c r="D266" s="46"/>
      <c r="E266" s="46"/>
      <c r="F266" s="45"/>
      <c r="G266" s="140"/>
      <c r="H266" s="46"/>
      <c r="I266" s="46"/>
    </row>
    <row r="267" spans="1:9" x14ac:dyDescent="0.25">
      <c r="A267" s="46"/>
      <c r="B267" s="46"/>
      <c r="C267" s="46"/>
      <c r="D267" s="46"/>
      <c r="E267" s="46"/>
      <c r="F267" s="45"/>
      <c r="G267" s="140"/>
      <c r="H267" s="46"/>
      <c r="I267" s="46"/>
    </row>
    <row r="268" spans="1:9" x14ac:dyDescent="0.25">
      <c r="A268" s="46"/>
      <c r="B268" s="46"/>
      <c r="C268" s="46"/>
      <c r="D268" s="46"/>
      <c r="E268" s="46"/>
      <c r="F268" s="45"/>
      <c r="G268" s="140"/>
      <c r="H268" s="46"/>
      <c r="I268" s="46"/>
    </row>
    <row r="269" spans="1:9" x14ac:dyDescent="0.25">
      <c r="A269" s="46"/>
      <c r="B269" s="46"/>
      <c r="C269" s="46"/>
      <c r="D269" s="46"/>
      <c r="E269" s="46"/>
      <c r="F269" s="45"/>
      <c r="G269" s="140"/>
      <c r="H269" s="46"/>
      <c r="I269" s="46"/>
    </row>
    <row r="270" spans="1:9" x14ac:dyDescent="0.25">
      <c r="A270" s="46"/>
      <c r="B270" s="46"/>
      <c r="C270" s="46"/>
      <c r="D270" s="46"/>
      <c r="E270" s="46"/>
      <c r="F270" s="45"/>
      <c r="G270" s="140"/>
      <c r="H270" s="46"/>
      <c r="I270" s="46"/>
    </row>
    <row r="271" spans="1:9" x14ac:dyDescent="0.25">
      <c r="A271" s="46"/>
      <c r="B271" s="46"/>
      <c r="C271" s="46"/>
      <c r="D271" s="46"/>
      <c r="E271" s="46"/>
      <c r="F271" s="45"/>
      <c r="G271" s="140"/>
      <c r="H271" s="46"/>
      <c r="I271" s="46"/>
    </row>
    <row r="272" spans="1:9" x14ac:dyDescent="0.25">
      <c r="A272" s="46"/>
      <c r="B272" s="46"/>
      <c r="C272" s="46"/>
      <c r="D272" s="46"/>
      <c r="E272" s="46"/>
      <c r="F272" s="45"/>
      <c r="G272" s="140"/>
      <c r="H272" s="46"/>
      <c r="I272" s="46"/>
    </row>
    <row r="273" spans="1:9" x14ac:dyDescent="0.25">
      <c r="A273" s="46"/>
      <c r="B273" s="46"/>
      <c r="C273" s="46"/>
      <c r="D273" s="46"/>
      <c r="E273" s="46"/>
      <c r="F273" s="45"/>
      <c r="G273" s="140"/>
      <c r="H273" s="46"/>
      <c r="I273" s="46"/>
    </row>
    <row r="274" spans="1:9" x14ac:dyDescent="0.25">
      <c r="A274" s="46"/>
      <c r="B274" s="46"/>
      <c r="C274" s="46"/>
      <c r="D274" s="46"/>
      <c r="E274" s="46"/>
      <c r="F274" s="45"/>
      <c r="G274" s="140"/>
      <c r="H274" s="46"/>
      <c r="I274" s="46"/>
    </row>
    <row r="275" spans="1:9" x14ac:dyDescent="0.25">
      <c r="A275" s="46"/>
      <c r="B275" s="46"/>
      <c r="C275" s="46"/>
      <c r="D275" s="46"/>
      <c r="E275" s="46"/>
      <c r="F275" s="45"/>
      <c r="G275" s="140"/>
      <c r="H275" s="46"/>
      <c r="I275" s="46"/>
    </row>
    <row r="276" spans="1:9" x14ac:dyDescent="0.25">
      <c r="A276" s="46"/>
      <c r="B276" s="46"/>
      <c r="C276" s="46"/>
      <c r="D276" s="46"/>
      <c r="E276" s="46"/>
      <c r="F276" s="45"/>
      <c r="G276" s="140"/>
      <c r="H276" s="46"/>
      <c r="I276" s="46"/>
    </row>
    <row r="277" spans="1:9" x14ac:dyDescent="0.25">
      <c r="A277" s="46"/>
      <c r="B277" s="46"/>
      <c r="C277" s="46"/>
      <c r="D277" s="46"/>
      <c r="E277" s="46"/>
      <c r="F277" s="45"/>
      <c r="G277" s="140"/>
      <c r="H277" s="46"/>
      <c r="I277" s="46"/>
    </row>
    <row r="278" spans="1:9" x14ac:dyDescent="0.25">
      <c r="A278" s="46"/>
      <c r="B278" s="46"/>
      <c r="C278" s="46"/>
      <c r="D278" s="46"/>
      <c r="E278" s="46"/>
      <c r="F278" s="45"/>
      <c r="G278" s="140"/>
      <c r="H278" s="46"/>
      <c r="I278" s="46"/>
    </row>
    <row r="279" spans="1:9" x14ac:dyDescent="0.25">
      <c r="A279" s="46"/>
      <c r="B279" s="46"/>
      <c r="C279" s="46"/>
      <c r="D279" s="46"/>
      <c r="E279" s="46"/>
      <c r="F279" s="45"/>
      <c r="G279" s="140"/>
      <c r="H279" s="46"/>
      <c r="I279" s="46"/>
    </row>
    <row r="280" spans="1:9" x14ac:dyDescent="0.25">
      <c r="A280" s="46"/>
      <c r="B280" s="46"/>
      <c r="C280" s="46"/>
      <c r="D280" s="46"/>
      <c r="E280" s="46"/>
      <c r="F280" s="45"/>
      <c r="G280" s="140"/>
      <c r="H280" s="46"/>
      <c r="I280" s="46"/>
    </row>
    <row r="281" spans="1:9" x14ac:dyDescent="0.25">
      <c r="A281" s="46"/>
      <c r="B281" s="46"/>
      <c r="C281" s="46"/>
      <c r="D281" s="46"/>
      <c r="E281" s="46"/>
      <c r="F281" s="45"/>
      <c r="G281" s="140"/>
      <c r="H281" s="46"/>
      <c r="I281" s="46"/>
    </row>
    <row r="282" spans="1:9" x14ac:dyDescent="0.25">
      <c r="A282" s="46"/>
      <c r="B282" s="46"/>
      <c r="C282" s="46"/>
      <c r="D282" s="46"/>
      <c r="E282" s="46"/>
      <c r="F282" s="45"/>
      <c r="G282" s="140"/>
      <c r="H282" s="46"/>
      <c r="I282" s="46"/>
    </row>
    <row r="283" spans="1:9" x14ac:dyDescent="0.25">
      <c r="A283" s="46"/>
      <c r="B283" s="46"/>
      <c r="C283" s="46"/>
      <c r="D283" s="46"/>
      <c r="E283" s="46"/>
      <c r="F283" s="45"/>
      <c r="G283" s="140"/>
      <c r="H283" s="46"/>
      <c r="I283" s="46"/>
    </row>
    <row r="284" spans="1:9" x14ac:dyDescent="0.25">
      <c r="A284" s="46"/>
      <c r="B284" s="46"/>
      <c r="C284" s="46"/>
      <c r="D284" s="46"/>
      <c r="E284" s="46"/>
      <c r="F284" s="45"/>
      <c r="G284" s="140"/>
      <c r="H284" s="46"/>
      <c r="I284" s="46"/>
    </row>
    <row r="285" spans="1:9" x14ac:dyDescent="0.25">
      <c r="A285" s="46"/>
      <c r="B285" s="46"/>
      <c r="C285" s="46"/>
      <c r="D285" s="46"/>
      <c r="E285" s="46"/>
      <c r="F285" s="45"/>
      <c r="G285" s="140"/>
      <c r="H285" s="46"/>
      <c r="I285" s="46"/>
    </row>
    <row r="286" spans="1:9" x14ac:dyDescent="0.25">
      <c r="A286" s="46"/>
      <c r="B286" s="46"/>
      <c r="C286" s="46"/>
      <c r="D286" s="46"/>
      <c r="E286" s="46"/>
      <c r="F286" s="45"/>
      <c r="G286" s="140"/>
      <c r="H286" s="46"/>
      <c r="I286" s="46"/>
    </row>
    <row r="287" spans="1:9" x14ac:dyDescent="0.25">
      <c r="A287" s="46"/>
      <c r="B287" s="46"/>
      <c r="C287" s="46"/>
      <c r="D287" s="46"/>
      <c r="E287" s="46"/>
      <c r="F287" s="45"/>
      <c r="G287" s="140"/>
      <c r="H287" s="46"/>
      <c r="I287" s="46"/>
    </row>
    <row r="288" spans="1:9" x14ac:dyDescent="0.25">
      <c r="A288" s="46"/>
      <c r="B288" s="46"/>
      <c r="C288" s="46"/>
      <c r="D288" s="46"/>
      <c r="E288" s="46"/>
      <c r="F288" s="45"/>
      <c r="G288" s="140"/>
      <c r="H288" s="46"/>
      <c r="I288" s="46"/>
    </row>
  </sheetData>
  <mergeCells count="51">
    <mergeCell ref="C94:D94"/>
    <mergeCell ref="C95:D95"/>
    <mergeCell ref="C96:D96"/>
    <mergeCell ref="C88:D88"/>
    <mergeCell ref="C89:D89"/>
    <mergeCell ref="C90:D90"/>
    <mergeCell ref="C91:D91"/>
    <mergeCell ref="C92:D92"/>
    <mergeCell ref="C93:D93"/>
    <mergeCell ref="B74:D74"/>
    <mergeCell ref="B75:D75"/>
    <mergeCell ref="C87:D87"/>
    <mergeCell ref="B77:D77"/>
    <mergeCell ref="B78:D78"/>
    <mergeCell ref="B79:D79"/>
    <mergeCell ref="B80:D80"/>
    <mergeCell ref="A81:D81"/>
    <mergeCell ref="C83:D83"/>
    <mergeCell ref="C84:D84"/>
    <mergeCell ref="C85:D85"/>
    <mergeCell ref="C86:D86"/>
    <mergeCell ref="B76:D76"/>
    <mergeCell ref="G33:G35"/>
    <mergeCell ref="A50:E50"/>
    <mergeCell ref="A52:A54"/>
    <mergeCell ref="B52:B54"/>
    <mergeCell ref="C52:C54"/>
    <mergeCell ref="D52:D54"/>
    <mergeCell ref="A33:A35"/>
    <mergeCell ref="B33:B35"/>
    <mergeCell ref="C33:C35"/>
    <mergeCell ref="D33:D35"/>
    <mergeCell ref="E33:E35"/>
    <mergeCell ref="B62:E62"/>
    <mergeCell ref="A71:E71"/>
    <mergeCell ref="B73:D73"/>
    <mergeCell ref="A13:F13"/>
    <mergeCell ref="B14:D14"/>
    <mergeCell ref="A27:F27"/>
    <mergeCell ref="F33:F35"/>
    <mergeCell ref="C63:D63"/>
    <mergeCell ref="A12:F12"/>
    <mergeCell ref="A1:F1"/>
    <mergeCell ref="A2:F2"/>
    <mergeCell ref="A4:A7"/>
    <mergeCell ref="B4:B7"/>
    <mergeCell ref="C4:C7"/>
    <mergeCell ref="D4:D7"/>
    <mergeCell ref="E4:E7"/>
    <mergeCell ref="F4:F7"/>
    <mergeCell ref="A11:F11"/>
  </mergeCells>
  <pageMargins left="0.70866141732283472" right="0.70866141732283472" top="0.74803149606299213" bottom="0.74803149606299213" header="0.31496062992125984" footer="0.31496062992125984"/>
  <pageSetup paperSize="9" scale="68" fitToHeight="3" orientation="portrait" r:id="rId1"/>
  <rowBreaks count="1" manualBreakCount="1">
    <brk id="4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273"/>
  <sheetViews>
    <sheetView tabSelected="1" view="pageBreakPreview" topLeftCell="A70" zoomScale="90" zoomScaleNormal="90" zoomScaleSheetLayoutView="90" workbookViewId="0">
      <selection activeCell="D62" sqref="D62"/>
    </sheetView>
  </sheetViews>
  <sheetFormatPr defaultRowHeight="15" x14ac:dyDescent="0.25"/>
  <cols>
    <col min="1" max="1" width="16.140625" style="10" customWidth="1"/>
    <col min="2" max="2" width="32.28515625" style="10" customWidth="1"/>
    <col min="3" max="3" width="18.7109375" style="10" customWidth="1"/>
    <col min="4" max="4" width="16" style="10" customWidth="1"/>
    <col min="5" max="5" width="15.7109375" style="10" customWidth="1"/>
    <col min="6" max="6" width="16.140625" style="75" customWidth="1"/>
    <col min="7" max="7" width="16.140625" style="11" customWidth="1"/>
    <col min="8" max="16384" width="9.140625" style="10"/>
  </cols>
  <sheetData>
    <row r="1" spans="1:8" ht="45" customHeight="1" x14ac:dyDescent="0.25">
      <c r="A1" s="352" t="s">
        <v>207</v>
      </c>
      <c r="B1" s="352"/>
      <c r="C1" s="352"/>
      <c r="D1" s="352"/>
      <c r="E1" s="352"/>
      <c r="F1" s="352"/>
      <c r="G1" s="170" t="s">
        <v>281</v>
      </c>
      <c r="H1" s="46"/>
    </row>
    <row r="2" spans="1:8" ht="18" customHeight="1" x14ac:dyDescent="0.25">
      <c r="A2" s="314"/>
      <c r="B2" s="314"/>
      <c r="C2" s="314"/>
      <c r="D2" s="314"/>
      <c r="E2" s="314"/>
      <c r="F2" s="314"/>
      <c r="G2" s="140"/>
      <c r="H2" s="46"/>
    </row>
    <row r="3" spans="1:8" ht="16.5" customHeight="1" x14ac:dyDescent="0.25">
      <c r="A3" s="315" t="s">
        <v>32</v>
      </c>
      <c r="B3" s="342"/>
      <c r="C3" s="342"/>
      <c r="D3" s="342"/>
      <c r="E3" s="342"/>
      <c r="F3" s="342"/>
      <c r="G3" s="140"/>
      <c r="H3" s="46"/>
    </row>
    <row r="4" spans="1:8" ht="19.5" customHeight="1" x14ac:dyDescent="0.25">
      <c r="A4" s="13"/>
      <c r="B4" s="46"/>
      <c r="C4" s="46"/>
      <c r="D4" s="46"/>
      <c r="E4" s="46"/>
      <c r="F4" s="45"/>
      <c r="G4" s="140"/>
      <c r="H4" s="46"/>
    </row>
    <row r="5" spans="1:8" ht="15" customHeight="1" x14ac:dyDescent="0.25">
      <c r="A5" s="325" t="s">
        <v>33</v>
      </c>
      <c r="B5" s="388" t="s">
        <v>220</v>
      </c>
      <c r="C5" s="388" t="s">
        <v>34</v>
      </c>
      <c r="D5" s="334" t="s">
        <v>35</v>
      </c>
      <c r="E5" s="334" t="s">
        <v>176</v>
      </c>
      <c r="F5" s="334" t="s">
        <v>37</v>
      </c>
      <c r="G5" s="140"/>
      <c r="H5" s="46"/>
    </row>
    <row r="6" spans="1:8" ht="15" customHeight="1" x14ac:dyDescent="0.25">
      <c r="A6" s="325"/>
      <c r="B6" s="389"/>
      <c r="C6" s="389"/>
      <c r="D6" s="343"/>
      <c r="E6" s="343"/>
      <c r="F6" s="343"/>
      <c r="G6" s="140"/>
      <c r="H6" s="46"/>
    </row>
    <row r="7" spans="1:8" ht="15" customHeight="1" x14ac:dyDescent="0.25">
      <c r="A7" s="325"/>
      <c r="B7" s="389"/>
      <c r="C7" s="389"/>
      <c r="D7" s="343"/>
      <c r="E7" s="343"/>
      <c r="F7" s="343"/>
      <c r="G7" s="140"/>
      <c r="H7" s="46"/>
    </row>
    <row r="8" spans="1:8" ht="38.25" customHeight="1" x14ac:dyDescent="0.25">
      <c r="A8" s="325"/>
      <c r="B8" s="390"/>
      <c r="C8" s="390"/>
      <c r="D8" s="344"/>
      <c r="E8" s="344"/>
      <c r="F8" s="344"/>
      <c r="G8" s="140"/>
      <c r="H8" s="46"/>
    </row>
    <row r="9" spans="1:8" x14ac:dyDescent="0.25">
      <c r="A9" s="178">
        <v>1</v>
      </c>
      <c r="B9" s="154">
        <v>2</v>
      </c>
      <c r="C9" s="154">
        <v>3</v>
      </c>
      <c r="D9" s="178">
        <v>4</v>
      </c>
      <c r="E9" s="178">
        <v>6</v>
      </c>
      <c r="F9" s="43"/>
      <c r="G9" s="140"/>
      <c r="H9" s="46"/>
    </row>
    <row r="10" spans="1:8" ht="30" x14ac:dyDescent="0.25">
      <c r="A10" s="73" t="s">
        <v>216</v>
      </c>
      <c r="B10" s="193">
        <v>39702.300000000003</v>
      </c>
      <c r="C10" s="148">
        <f>1182.6/12</f>
        <v>98.55</v>
      </c>
      <c r="D10" s="202">
        <v>0.5</v>
      </c>
      <c r="E10" s="202">
        <f>B10/C10</f>
        <v>402.8645357686454</v>
      </c>
      <c r="F10" s="160">
        <f>E10*D10</f>
        <v>201.4322678843227</v>
      </c>
      <c r="G10" s="140"/>
      <c r="H10" s="46"/>
    </row>
    <row r="11" spans="1:8" x14ac:dyDescent="0.25">
      <c r="A11" s="180" t="s">
        <v>38</v>
      </c>
      <c r="B11" s="194" t="s">
        <v>39</v>
      </c>
      <c r="C11" s="194" t="s">
        <v>40</v>
      </c>
      <c r="D11" s="194" t="s">
        <v>41</v>
      </c>
      <c r="E11" s="195">
        <f>SUM(E10:E10)</f>
        <v>402.8645357686454</v>
      </c>
      <c r="F11" s="161">
        <f>F10</f>
        <v>201.4322678843227</v>
      </c>
      <c r="G11" s="140"/>
      <c r="H11" s="46"/>
    </row>
    <row r="12" spans="1:8" ht="15.75" customHeight="1" x14ac:dyDescent="0.25">
      <c r="A12" s="353" t="s">
        <v>282</v>
      </c>
      <c r="B12" s="354"/>
      <c r="C12" s="354"/>
      <c r="D12" s="354"/>
      <c r="E12" s="354"/>
      <c r="F12" s="354"/>
      <c r="G12" s="140"/>
      <c r="H12" s="46"/>
    </row>
    <row r="13" spans="1:8" ht="18.75" customHeight="1" x14ac:dyDescent="0.25">
      <c r="A13" s="350" t="s">
        <v>275</v>
      </c>
      <c r="B13" s="351"/>
      <c r="C13" s="351"/>
      <c r="D13" s="351"/>
      <c r="E13" s="351"/>
      <c r="F13" s="351"/>
      <c r="G13" s="140"/>
      <c r="H13" s="46"/>
    </row>
    <row r="14" spans="1:8" ht="39.75" customHeight="1" x14ac:dyDescent="0.25">
      <c r="A14" s="399" t="s">
        <v>308</v>
      </c>
      <c r="B14" s="399"/>
      <c r="C14" s="399"/>
      <c r="D14" s="399"/>
      <c r="E14" s="399"/>
      <c r="F14" s="399"/>
      <c r="G14" s="140"/>
      <c r="H14" s="46"/>
    </row>
    <row r="15" spans="1:8" ht="24.75" customHeight="1" x14ac:dyDescent="0.25">
      <c r="A15" s="122"/>
      <c r="B15" s="356" t="s">
        <v>225</v>
      </c>
      <c r="C15" s="356"/>
      <c r="D15" s="400"/>
      <c r="E15" s="59"/>
      <c r="F15" s="59"/>
      <c r="G15" s="140"/>
      <c r="H15" s="46"/>
    </row>
    <row r="16" spans="1:8" ht="65.25" customHeight="1" x14ac:dyDescent="0.25">
      <c r="A16" s="73" t="s">
        <v>122</v>
      </c>
      <c r="B16" s="139" t="s">
        <v>147</v>
      </c>
      <c r="C16" s="273" t="s">
        <v>296</v>
      </c>
      <c r="D16" s="274" t="s">
        <v>302</v>
      </c>
      <c r="E16" s="122"/>
      <c r="F16" s="59"/>
      <c r="G16" s="140"/>
      <c r="H16" s="46"/>
    </row>
    <row r="17" spans="1:8" ht="14.25" customHeight="1" x14ac:dyDescent="0.25">
      <c r="A17" s="124" t="s">
        <v>123</v>
      </c>
      <c r="B17" s="139">
        <v>4</v>
      </c>
      <c r="C17" s="273">
        <v>13</v>
      </c>
      <c r="D17" s="274">
        <v>13</v>
      </c>
      <c r="E17" s="122"/>
      <c r="F17" s="59"/>
      <c r="G17" s="140"/>
      <c r="H17" s="46"/>
    </row>
    <row r="18" spans="1:8" ht="15" customHeight="1" x14ac:dyDescent="0.25">
      <c r="A18" s="124" t="s">
        <v>114</v>
      </c>
      <c r="B18" s="123">
        <v>4</v>
      </c>
      <c r="C18" s="273">
        <v>12</v>
      </c>
      <c r="D18" s="274">
        <v>12</v>
      </c>
      <c r="E18" s="122"/>
      <c r="F18" s="59"/>
      <c r="G18" s="140"/>
      <c r="H18" s="46"/>
    </row>
    <row r="19" spans="1:8" ht="16.5" customHeight="1" x14ac:dyDescent="0.25">
      <c r="A19" s="124" t="s">
        <v>115</v>
      </c>
      <c r="B19" s="123">
        <v>4</v>
      </c>
      <c r="C19" s="273">
        <v>14</v>
      </c>
      <c r="D19" s="274">
        <v>14</v>
      </c>
      <c r="E19" s="122"/>
      <c r="F19" s="59"/>
      <c r="G19" s="140"/>
      <c r="H19" s="46"/>
    </row>
    <row r="20" spans="1:8" ht="15" customHeight="1" x14ac:dyDescent="0.25">
      <c r="A20" s="124" t="s">
        <v>116</v>
      </c>
      <c r="B20" s="123">
        <v>4</v>
      </c>
      <c r="C20" s="273">
        <v>14</v>
      </c>
      <c r="D20" s="274">
        <v>14</v>
      </c>
      <c r="E20" s="122"/>
      <c r="F20" s="59"/>
      <c r="G20" s="140"/>
      <c r="H20" s="46"/>
    </row>
    <row r="21" spans="1:8" ht="15" customHeight="1" x14ac:dyDescent="0.25">
      <c r="A21" s="124" t="s">
        <v>117</v>
      </c>
      <c r="B21" s="123">
        <v>3</v>
      </c>
      <c r="C21" s="273">
        <v>11</v>
      </c>
      <c r="D21" s="274">
        <v>11</v>
      </c>
      <c r="E21" s="122"/>
      <c r="F21" s="59"/>
      <c r="G21" s="140"/>
      <c r="H21" s="46"/>
    </row>
    <row r="22" spans="1:8" ht="15" customHeight="1" x14ac:dyDescent="0.25">
      <c r="A22" s="124" t="s">
        <v>118</v>
      </c>
      <c r="B22" s="123">
        <v>4</v>
      </c>
      <c r="C22" s="273">
        <v>12</v>
      </c>
      <c r="D22" s="274">
        <v>12</v>
      </c>
      <c r="E22" s="122"/>
      <c r="F22" s="59"/>
      <c r="G22" s="140"/>
      <c r="H22" s="46"/>
    </row>
    <row r="23" spans="1:8" ht="15" customHeight="1" x14ac:dyDescent="0.25">
      <c r="A23" s="124" t="s">
        <v>119</v>
      </c>
      <c r="B23" s="123">
        <v>5</v>
      </c>
      <c r="C23" s="273">
        <v>16</v>
      </c>
      <c r="D23" s="274">
        <v>16</v>
      </c>
      <c r="E23" s="122"/>
      <c r="F23" s="59"/>
      <c r="G23" s="140"/>
      <c r="H23" s="46"/>
    </row>
    <row r="24" spans="1:8" ht="16.5" customHeight="1" x14ac:dyDescent="0.25">
      <c r="A24" s="124" t="s">
        <v>120</v>
      </c>
      <c r="B24" s="123">
        <v>4</v>
      </c>
      <c r="C24" s="273">
        <v>16</v>
      </c>
      <c r="D24" s="274">
        <v>16</v>
      </c>
      <c r="E24" s="122"/>
      <c r="F24" s="59"/>
      <c r="G24" s="140"/>
      <c r="H24" s="46"/>
    </row>
    <row r="25" spans="1:8" ht="15.75" customHeight="1" x14ac:dyDescent="0.25">
      <c r="A25" s="124" t="s">
        <v>121</v>
      </c>
      <c r="B25" s="123">
        <v>4</v>
      </c>
      <c r="C25" s="273">
        <v>12</v>
      </c>
      <c r="D25" s="274">
        <v>12</v>
      </c>
      <c r="E25" s="122"/>
      <c r="F25" s="59"/>
      <c r="G25" s="140"/>
      <c r="H25" s="46"/>
    </row>
    <row r="26" spans="1:8" ht="15" hidden="1" customHeight="1" x14ac:dyDescent="0.25">
      <c r="A26" s="124" t="s">
        <v>124</v>
      </c>
      <c r="B26" s="123">
        <v>0</v>
      </c>
      <c r="C26" s="273">
        <v>0</v>
      </c>
      <c r="D26" s="274">
        <v>0</v>
      </c>
      <c r="E26" s="122"/>
      <c r="F26" s="59"/>
      <c r="G26" s="140"/>
      <c r="H26" s="46"/>
    </row>
    <row r="27" spans="1:8" ht="25.5" customHeight="1" x14ac:dyDescent="0.25">
      <c r="A27" s="124" t="s">
        <v>12</v>
      </c>
      <c r="B27" s="123">
        <f>SUM(B17:B26)</f>
        <v>36</v>
      </c>
      <c r="C27" s="154">
        <f>SUM(C17:C26)</f>
        <v>120</v>
      </c>
      <c r="D27" s="274">
        <v>120</v>
      </c>
      <c r="E27" s="122"/>
      <c r="F27" s="168"/>
      <c r="G27" s="140"/>
      <c r="H27" s="46"/>
    </row>
    <row r="28" spans="1:8" ht="26.25" customHeight="1" x14ac:dyDescent="0.25">
      <c r="A28" s="284" t="s">
        <v>0</v>
      </c>
      <c r="B28" s="284"/>
      <c r="C28" s="284"/>
      <c r="D28" s="284"/>
      <c r="E28" s="284"/>
      <c r="F28" s="284"/>
      <c r="G28" s="140"/>
      <c r="H28" s="46"/>
    </row>
    <row r="29" spans="1:8" ht="26.25" customHeight="1" x14ac:dyDescent="0.25">
      <c r="A29" s="139" t="s">
        <v>14</v>
      </c>
      <c r="B29" s="139" t="s">
        <v>1</v>
      </c>
      <c r="C29" s="139" t="s">
        <v>171</v>
      </c>
      <c r="D29" s="139" t="s">
        <v>151</v>
      </c>
      <c r="E29" s="139" t="s">
        <v>166</v>
      </c>
      <c r="F29" s="139" t="s">
        <v>2</v>
      </c>
      <c r="G29" s="178" t="s">
        <v>298</v>
      </c>
      <c r="H29" s="46"/>
    </row>
    <row r="30" spans="1:8" ht="26.25" customHeight="1" x14ac:dyDescent="0.25">
      <c r="A30" s="139">
        <v>1</v>
      </c>
      <c r="B30" s="157"/>
      <c r="C30" s="139" t="s">
        <v>5</v>
      </c>
      <c r="D30" s="139">
        <v>0</v>
      </c>
      <c r="E30" s="139">
        <v>0</v>
      </c>
      <c r="F30" s="155">
        <v>0</v>
      </c>
      <c r="G30" s="143">
        <v>0</v>
      </c>
      <c r="H30" s="46"/>
    </row>
    <row r="31" spans="1:8" ht="26.25" customHeight="1" x14ac:dyDescent="0.25">
      <c r="A31" s="139">
        <v>2</v>
      </c>
      <c r="B31" s="157"/>
      <c r="C31" s="139" t="s">
        <v>5</v>
      </c>
      <c r="D31" s="139">
        <v>0</v>
      </c>
      <c r="E31" s="139">
        <v>0</v>
      </c>
      <c r="F31" s="155">
        <v>0</v>
      </c>
      <c r="G31" s="143">
        <v>0</v>
      </c>
      <c r="H31" s="46"/>
    </row>
    <row r="32" spans="1:8" ht="26.25" customHeight="1" x14ac:dyDescent="0.25">
      <c r="A32" s="169"/>
      <c r="B32" s="169" t="s">
        <v>12</v>
      </c>
      <c r="C32" s="169"/>
      <c r="D32" s="169"/>
      <c r="E32" s="169"/>
      <c r="F32" s="155">
        <f>SUM(F30:F31)</f>
        <v>0</v>
      </c>
      <c r="G32" s="155">
        <f>SUM(G30:G31)</f>
        <v>0</v>
      </c>
      <c r="H32" s="46"/>
    </row>
    <row r="33" spans="1:8" ht="20.25" customHeight="1" x14ac:dyDescent="0.25">
      <c r="A33" s="46"/>
      <c r="B33" s="25"/>
      <c r="C33" s="46"/>
      <c r="D33" s="46"/>
      <c r="E33" s="46"/>
      <c r="F33" s="45"/>
      <c r="G33" s="140"/>
      <c r="H33" s="46"/>
    </row>
    <row r="34" spans="1:8" ht="15" customHeight="1" x14ac:dyDescent="0.25">
      <c r="A34" s="325" t="s">
        <v>14</v>
      </c>
      <c r="B34" s="323" t="s">
        <v>1</v>
      </c>
      <c r="C34" s="323" t="s">
        <v>110</v>
      </c>
      <c r="D34" s="334" t="s">
        <v>151</v>
      </c>
      <c r="E34" s="334" t="s">
        <v>160</v>
      </c>
      <c r="F34" s="334" t="s">
        <v>2</v>
      </c>
      <c r="G34" s="373" t="s">
        <v>297</v>
      </c>
      <c r="H34" s="46"/>
    </row>
    <row r="35" spans="1:8" ht="15" customHeight="1" x14ac:dyDescent="0.25">
      <c r="A35" s="325"/>
      <c r="B35" s="339"/>
      <c r="C35" s="339"/>
      <c r="D35" s="343"/>
      <c r="E35" s="343"/>
      <c r="F35" s="343"/>
      <c r="G35" s="374"/>
      <c r="H35" s="46"/>
    </row>
    <row r="36" spans="1:8" ht="5.25" customHeight="1" x14ac:dyDescent="0.25">
      <c r="A36" s="325"/>
      <c r="B36" s="339"/>
      <c r="C36" s="339"/>
      <c r="D36" s="344"/>
      <c r="E36" s="344"/>
      <c r="F36" s="344"/>
      <c r="G36" s="375"/>
      <c r="H36" s="46"/>
    </row>
    <row r="37" spans="1:8" ht="20.100000000000001" customHeight="1" x14ac:dyDescent="0.25">
      <c r="A37" s="178">
        <v>1</v>
      </c>
      <c r="B37" s="252" t="s">
        <v>199</v>
      </c>
      <c r="C37" s="178" t="s">
        <v>5</v>
      </c>
      <c r="D37" s="178">
        <v>10</v>
      </c>
      <c r="E37" s="253">
        <v>3000</v>
      </c>
      <c r="F37" s="143">
        <f>D37*E37</f>
        <v>30000</v>
      </c>
      <c r="G37" s="167">
        <f>F37/120</f>
        <v>250</v>
      </c>
      <c r="H37" s="162"/>
    </row>
    <row r="38" spans="1:8" ht="20.25" customHeight="1" x14ac:dyDescent="0.25">
      <c r="A38" s="44"/>
      <c r="B38" s="179" t="s">
        <v>47</v>
      </c>
      <c r="C38" s="178" t="s">
        <v>40</v>
      </c>
      <c r="D38" s="178" t="s">
        <v>41</v>
      </c>
      <c r="E38" s="178"/>
      <c r="F38" s="143">
        <f>F37</f>
        <v>30000</v>
      </c>
      <c r="G38" s="167">
        <f>SUM(G37:G37)</f>
        <v>250</v>
      </c>
      <c r="H38" s="162"/>
    </row>
    <row r="39" spans="1:8" ht="14.25" customHeight="1" x14ac:dyDescent="0.25">
      <c r="A39" s="27"/>
      <c r="B39" s="27"/>
      <c r="C39" s="27"/>
      <c r="D39" s="27"/>
      <c r="E39" s="27"/>
      <c r="F39" s="45"/>
      <c r="G39" s="140"/>
      <c r="H39" s="46"/>
    </row>
    <row r="40" spans="1:8" ht="4.5" customHeight="1" x14ac:dyDescent="0.25">
      <c r="A40" s="145"/>
      <c r="B40" s="131"/>
      <c r="C40" s="131"/>
      <c r="D40" s="131"/>
      <c r="E40" s="131"/>
      <c r="F40" s="132"/>
      <c r="G40" s="146"/>
      <c r="H40" s="131"/>
    </row>
    <row r="41" spans="1:8" ht="15" customHeight="1" x14ac:dyDescent="0.25">
      <c r="A41" s="145"/>
      <c r="B41" s="131"/>
      <c r="C41" s="131"/>
      <c r="D41" s="131"/>
      <c r="E41" s="131"/>
      <c r="F41" s="164"/>
      <c r="G41" s="140"/>
      <c r="H41" s="46"/>
    </row>
    <row r="42" spans="1:8" ht="43.5" customHeight="1" x14ac:dyDescent="0.25">
      <c r="A42" s="245" t="s">
        <v>14</v>
      </c>
      <c r="B42" s="245" t="s">
        <v>15</v>
      </c>
      <c r="C42" s="216" t="s">
        <v>134</v>
      </c>
      <c r="D42" s="216" t="s">
        <v>26</v>
      </c>
      <c r="E42" s="188"/>
      <c r="F42" s="164"/>
      <c r="G42" s="140"/>
      <c r="H42" s="46"/>
    </row>
    <row r="43" spans="1:8" ht="21.75" customHeight="1" x14ac:dyDescent="0.25">
      <c r="A43" s="245">
        <v>1</v>
      </c>
      <c r="B43" s="216" t="s">
        <v>208</v>
      </c>
      <c r="C43" s="255">
        <v>46.4</v>
      </c>
      <c r="D43" s="255"/>
      <c r="E43" s="189"/>
      <c r="F43" s="164"/>
      <c r="G43" s="140"/>
      <c r="H43" s="46"/>
    </row>
    <row r="44" spans="1:8" ht="15" customHeight="1" x14ac:dyDescent="0.25">
      <c r="A44" s="245"/>
      <c r="B44" s="256" t="s">
        <v>12</v>
      </c>
      <c r="C44" s="256"/>
      <c r="D44" s="256"/>
      <c r="E44" s="190"/>
      <c r="F44" s="164"/>
      <c r="G44" s="140"/>
      <c r="H44" s="46"/>
    </row>
    <row r="45" spans="1:8" ht="15" customHeight="1" x14ac:dyDescent="0.25">
      <c r="A45" s="145"/>
      <c r="B45" s="131"/>
      <c r="C45" s="131"/>
      <c r="D45" s="131"/>
      <c r="E45" s="131"/>
      <c r="F45" s="164"/>
      <c r="G45" s="140"/>
      <c r="H45" s="46"/>
    </row>
    <row r="46" spans="1:8" ht="15.75" x14ac:dyDescent="0.25">
      <c r="A46" s="284" t="s">
        <v>103</v>
      </c>
      <c r="B46" s="363"/>
      <c r="C46" s="363"/>
      <c r="D46" s="363"/>
      <c r="E46" s="363"/>
      <c r="F46" s="45"/>
      <c r="G46" s="140"/>
      <c r="H46" s="46"/>
    </row>
    <row r="47" spans="1:8" ht="15.75" customHeight="1" x14ac:dyDescent="0.25">
      <c r="A47" s="46"/>
      <c r="B47" s="25"/>
      <c r="C47" s="46"/>
      <c r="D47" s="46"/>
      <c r="E47" s="46"/>
      <c r="F47" s="45"/>
      <c r="G47" s="140"/>
      <c r="H47" s="46"/>
    </row>
    <row r="48" spans="1:8" ht="15.75" customHeight="1" x14ac:dyDescent="0.25">
      <c r="A48" s="296" t="s">
        <v>18</v>
      </c>
      <c r="B48" s="301" t="s">
        <v>50</v>
      </c>
      <c r="C48" s="301" t="s">
        <v>51</v>
      </c>
      <c r="D48" s="296" t="s">
        <v>52</v>
      </c>
      <c r="E48" s="185"/>
      <c r="F48" s="45"/>
      <c r="G48" s="140"/>
      <c r="H48" s="46"/>
    </row>
    <row r="49" spans="1:8" ht="15.75" customHeight="1" x14ac:dyDescent="0.25">
      <c r="A49" s="296"/>
      <c r="B49" s="335"/>
      <c r="C49" s="335"/>
      <c r="D49" s="325"/>
      <c r="E49" s="234"/>
      <c r="F49" s="27"/>
      <c r="G49" s="140"/>
      <c r="H49" s="46"/>
    </row>
    <row r="50" spans="1:8" ht="15.75" customHeight="1" x14ac:dyDescent="0.25">
      <c r="A50" s="296"/>
      <c r="B50" s="336"/>
      <c r="C50" s="336"/>
      <c r="D50" s="325"/>
      <c r="E50" s="234"/>
      <c r="F50" s="28"/>
      <c r="G50" s="140"/>
      <c r="H50" s="46"/>
    </row>
    <row r="51" spans="1:8" ht="20.25" customHeight="1" x14ac:dyDescent="0.25">
      <c r="A51" s="14">
        <v>1</v>
      </c>
      <c r="B51" s="14">
        <v>2</v>
      </c>
      <c r="C51" s="14">
        <v>3</v>
      </c>
      <c r="D51" s="176">
        <v>4</v>
      </c>
      <c r="E51" s="185"/>
      <c r="F51" s="13"/>
      <c r="G51" s="140"/>
      <c r="H51" s="46"/>
    </row>
    <row r="52" spans="1:8" ht="27.75" customHeight="1" x14ac:dyDescent="0.25">
      <c r="A52" s="31" t="s">
        <v>201</v>
      </c>
      <c r="B52" s="102"/>
      <c r="C52" s="31"/>
      <c r="D52" s="31"/>
      <c r="E52" s="186"/>
      <c r="F52" s="13"/>
      <c r="G52" s="140"/>
      <c r="H52" s="46"/>
    </row>
    <row r="53" spans="1:8" ht="24.95" customHeight="1" x14ac:dyDescent="0.25">
      <c r="A53" s="31" t="s">
        <v>206</v>
      </c>
      <c r="B53" s="102"/>
      <c r="C53" s="31"/>
      <c r="D53" s="31"/>
      <c r="E53" s="186"/>
      <c r="F53" s="13"/>
      <c r="G53" s="140"/>
      <c r="H53" s="46"/>
    </row>
    <row r="54" spans="1:8" ht="24.95" customHeight="1" x14ac:dyDescent="0.25">
      <c r="A54" s="46"/>
      <c r="B54" s="102"/>
      <c r="C54" s="31"/>
      <c r="D54" s="31"/>
      <c r="E54" s="186"/>
      <c r="F54" s="13"/>
      <c r="G54" s="140"/>
      <c r="H54" s="46"/>
    </row>
    <row r="55" spans="1:8" ht="15.75" customHeight="1" x14ac:dyDescent="0.25">
      <c r="A55" s="144"/>
      <c r="B55" s="18" t="s">
        <v>47</v>
      </c>
      <c r="C55" s="19" t="s">
        <v>40</v>
      </c>
      <c r="D55" s="177" t="s">
        <v>41</v>
      </c>
      <c r="E55" s="187"/>
      <c r="F55" s="13"/>
      <c r="G55" s="140"/>
      <c r="H55" s="46"/>
    </row>
    <row r="56" spans="1:8" ht="15.75" customHeight="1" x14ac:dyDescent="0.25">
      <c r="A56" s="147"/>
      <c r="B56" s="56"/>
      <c r="C56" s="119"/>
      <c r="D56" s="119"/>
      <c r="E56" s="119"/>
      <c r="F56" s="13"/>
      <c r="G56" s="140"/>
      <c r="H56" s="46"/>
    </row>
    <row r="57" spans="1:8" ht="30" customHeight="1" x14ac:dyDescent="0.25">
      <c r="A57" s="147"/>
      <c r="B57" s="315" t="s">
        <v>133</v>
      </c>
      <c r="C57" s="315"/>
      <c r="D57" s="315"/>
      <c r="E57" s="315"/>
      <c r="F57" s="170" t="s">
        <v>154</v>
      </c>
      <c r="G57" s="140"/>
      <c r="H57" s="46"/>
    </row>
    <row r="58" spans="1:8" ht="31.5" customHeight="1" x14ac:dyDescent="0.25">
      <c r="A58" s="147"/>
      <c r="B58" s="56"/>
      <c r="C58" s="337" t="s">
        <v>150</v>
      </c>
      <c r="D58" s="337"/>
      <c r="E58" s="99">
        <v>2434.3000000000002</v>
      </c>
      <c r="F58" s="101">
        <v>46.4</v>
      </c>
      <c r="G58" s="140"/>
      <c r="H58" s="46"/>
    </row>
    <row r="59" spans="1:8" ht="66.75" customHeight="1" x14ac:dyDescent="0.25">
      <c r="A59" s="179" t="s">
        <v>108</v>
      </c>
      <c r="B59" s="176" t="s">
        <v>109</v>
      </c>
      <c r="C59" s="176" t="s">
        <v>162</v>
      </c>
      <c r="D59" s="176" t="s">
        <v>163</v>
      </c>
      <c r="E59" s="181" t="s">
        <v>178</v>
      </c>
      <c r="F59" s="176" t="s">
        <v>299</v>
      </c>
      <c r="G59" s="140"/>
      <c r="H59" s="46"/>
    </row>
    <row r="60" spans="1:8" ht="28.5" customHeight="1" x14ac:dyDescent="0.25">
      <c r="A60" s="104" t="s">
        <v>130</v>
      </c>
      <c r="B60" s="103">
        <v>1904205.92</v>
      </c>
      <c r="C60" s="103">
        <f>B60/12</f>
        <v>158683.82666666666</v>
      </c>
      <c r="D60" s="103">
        <f>C60/$E$58</f>
        <v>65.186635446192597</v>
      </c>
      <c r="E60" s="103">
        <f>D60*$F$58</f>
        <v>3024.6598847033365</v>
      </c>
      <c r="F60" s="129">
        <f>E60/164.4*6.5/13</f>
        <v>9.1990872405819228</v>
      </c>
      <c r="G60" s="140"/>
      <c r="H60" s="46"/>
    </row>
    <row r="61" spans="1:8" ht="19.5" customHeight="1" x14ac:dyDescent="0.25">
      <c r="A61" s="105" t="s">
        <v>131</v>
      </c>
      <c r="B61" s="103">
        <v>23294</v>
      </c>
      <c r="C61" s="103">
        <f>B61/12</f>
        <v>1941.1666666666667</v>
      </c>
      <c r="D61" s="103">
        <f t="shared" ref="D61:D64" si="0">C61/$E$58</f>
        <v>0.79742294157115667</v>
      </c>
      <c r="E61" s="103">
        <f t="shared" ref="E61:E64" si="1">D61*$F$58</f>
        <v>37.000424488901672</v>
      </c>
      <c r="F61" s="129">
        <f>E61/164.4*6.5/13</f>
        <v>0.11253170464994425</v>
      </c>
      <c r="G61" s="140"/>
      <c r="H61" s="46"/>
    </row>
    <row r="62" spans="1:8" ht="26.25" customHeight="1" x14ac:dyDescent="0.25">
      <c r="A62" s="104" t="s">
        <v>132</v>
      </c>
      <c r="B62" s="103">
        <v>217275.69</v>
      </c>
      <c r="C62" s="103">
        <f>B62/12</f>
        <v>18106.307499999999</v>
      </c>
      <c r="D62" s="103">
        <f t="shared" si="0"/>
        <v>7.4379934683481892</v>
      </c>
      <c r="E62" s="103">
        <f t="shared" si="1"/>
        <v>345.12289693135597</v>
      </c>
      <c r="F62" s="129">
        <f>E62/164.4*6.5/13</f>
        <v>1.0496438471148295</v>
      </c>
      <c r="G62" s="140"/>
      <c r="H62" s="46"/>
    </row>
    <row r="63" spans="1:8" ht="33.75" customHeight="1" x14ac:dyDescent="0.25">
      <c r="A63" s="104" t="s">
        <v>181</v>
      </c>
      <c r="B63" s="103">
        <v>150000</v>
      </c>
      <c r="C63" s="103">
        <f>B63/12</f>
        <v>12500</v>
      </c>
      <c r="D63" s="103">
        <f t="shared" si="0"/>
        <v>5.1349463911596755</v>
      </c>
      <c r="E63" s="103">
        <f t="shared" si="1"/>
        <v>238.26151254980894</v>
      </c>
      <c r="F63" s="129">
        <f>E63/164.4*6.5/13</f>
        <v>0.72463963670866449</v>
      </c>
      <c r="G63" s="140"/>
      <c r="H63" s="46"/>
    </row>
    <row r="64" spans="1:8" ht="29.25" customHeight="1" x14ac:dyDescent="0.25">
      <c r="A64" s="104" t="s">
        <v>159</v>
      </c>
      <c r="B64" s="103">
        <v>291829.8</v>
      </c>
      <c r="C64" s="103">
        <f>B64/12</f>
        <v>24319.149999999998</v>
      </c>
      <c r="D64" s="103">
        <f t="shared" si="0"/>
        <v>9.9902025222856654</v>
      </c>
      <c r="E64" s="103">
        <f t="shared" si="1"/>
        <v>463.54539703405487</v>
      </c>
      <c r="F64" s="129">
        <f>E64/164.4*6.5/13</f>
        <v>1.4098096016850816</v>
      </c>
      <c r="G64" s="140"/>
      <c r="H64" s="46"/>
    </row>
    <row r="65" spans="1:8" ht="18.75" customHeight="1" x14ac:dyDescent="0.25">
      <c r="A65" s="96" t="s">
        <v>12</v>
      </c>
      <c r="B65" s="129">
        <f>SUM(B60:B64)</f>
        <v>2586605.4099999997</v>
      </c>
      <c r="C65" s="129">
        <f t="shared" ref="C65:E65" si="2">SUM(C60:C64)</f>
        <v>215550.45083333331</v>
      </c>
      <c r="D65" s="129">
        <f t="shared" si="2"/>
        <v>88.547200769557293</v>
      </c>
      <c r="E65" s="129">
        <f t="shared" si="2"/>
        <v>4108.5901157074577</v>
      </c>
      <c r="F65" s="129">
        <f>SUM(F60:F64)</f>
        <v>12.495712030740442</v>
      </c>
      <c r="G65" s="140"/>
      <c r="H65" s="46"/>
    </row>
    <row r="66" spans="1:8" ht="25.5" customHeight="1" x14ac:dyDescent="0.25">
      <c r="A66" s="284" t="s">
        <v>112</v>
      </c>
      <c r="B66" s="284"/>
      <c r="C66" s="284"/>
      <c r="D66" s="284"/>
      <c r="E66" s="284"/>
      <c r="F66" s="78"/>
      <c r="G66" s="140"/>
      <c r="H66" s="46"/>
    </row>
    <row r="67" spans="1:8" ht="15.75" x14ac:dyDescent="0.25">
      <c r="A67" s="13"/>
      <c r="B67" s="46"/>
      <c r="C67" s="46"/>
      <c r="D67" s="46"/>
      <c r="E67" s="46"/>
      <c r="F67" s="78"/>
      <c r="G67" s="140"/>
      <c r="H67" s="46"/>
    </row>
    <row r="68" spans="1:8" ht="15.75" x14ac:dyDescent="0.25">
      <c r="A68" s="14">
        <v>1</v>
      </c>
      <c r="B68" s="323" t="s">
        <v>105</v>
      </c>
      <c r="C68" s="323"/>
      <c r="D68" s="324"/>
      <c r="E68" s="103">
        <v>1170200</v>
      </c>
      <c r="F68" s="249"/>
      <c r="G68" s="140"/>
      <c r="H68" s="46"/>
    </row>
    <row r="69" spans="1:8" ht="15.75" x14ac:dyDescent="0.25">
      <c r="A69" s="14">
        <v>2</v>
      </c>
      <c r="B69" s="323" t="s">
        <v>106</v>
      </c>
      <c r="C69" s="323"/>
      <c r="D69" s="324"/>
      <c r="E69" s="103">
        <f>B65</f>
        <v>2586605.4099999997</v>
      </c>
      <c r="F69" s="250"/>
      <c r="G69" s="140"/>
      <c r="H69" s="46"/>
    </row>
    <row r="70" spans="1:8" ht="15" customHeight="1" x14ac:dyDescent="0.25">
      <c r="A70" s="14">
        <v>3</v>
      </c>
      <c r="B70" s="323" t="s">
        <v>29</v>
      </c>
      <c r="C70" s="323"/>
      <c r="D70" s="324"/>
      <c r="E70" s="148">
        <v>0</v>
      </c>
      <c r="F70" s="249"/>
      <c r="G70" s="140"/>
      <c r="H70" s="46"/>
    </row>
    <row r="71" spans="1:8" ht="19.5" customHeight="1" x14ac:dyDescent="0.25">
      <c r="A71" s="14">
        <v>4</v>
      </c>
      <c r="B71" s="330" t="s">
        <v>107</v>
      </c>
      <c r="C71" s="331"/>
      <c r="D71" s="331"/>
      <c r="E71" s="103">
        <v>24536000</v>
      </c>
      <c r="F71" s="249"/>
      <c r="G71" s="140"/>
      <c r="H71" s="46"/>
    </row>
    <row r="72" spans="1:8" ht="15.75" x14ac:dyDescent="0.25">
      <c r="A72" s="14">
        <v>5</v>
      </c>
      <c r="B72" s="323" t="s">
        <v>60</v>
      </c>
      <c r="C72" s="323"/>
      <c r="D72" s="324"/>
      <c r="E72" s="148">
        <f>SUM(E68+E69+E70)/E71</f>
        <v>0.15311401247147047</v>
      </c>
      <c r="F72" s="249"/>
      <c r="G72" s="140"/>
      <c r="H72" s="46"/>
    </row>
    <row r="73" spans="1:8" ht="43.5" customHeight="1" x14ac:dyDescent="0.25">
      <c r="A73" s="176">
        <v>5</v>
      </c>
      <c r="B73" s="323" t="s">
        <v>61</v>
      </c>
      <c r="C73" s="323"/>
      <c r="D73" s="324"/>
      <c r="E73" s="148">
        <f>F11</f>
        <v>201.4322678843227</v>
      </c>
      <c r="F73" s="249"/>
      <c r="G73" s="140"/>
      <c r="H73" s="46"/>
    </row>
    <row r="74" spans="1:8" ht="21.75" customHeight="1" x14ac:dyDescent="0.25">
      <c r="A74" s="19">
        <v>7</v>
      </c>
      <c r="B74" s="287" t="s">
        <v>62</v>
      </c>
      <c r="C74" s="326"/>
      <c r="D74" s="327"/>
      <c r="E74" s="150">
        <f>E73*E72</f>
        <v>30.842102776996764</v>
      </c>
      <c r="F74" s="249"/>
      <c r="G74" s="140"/>
      <c r="H74" s="46"/>
    </row>
    <row r="75" spans="1:8" ht="19.5" customHeight="1" x14ac:dyDescent="0.25">
      <c r="A75" s="36"/>
      <c r="B75" s="289"/>
      <c r="C75" s="289"/>
      <c r="D75" s="289"/>
      <c r="E75" s="21"/>
      <c r="F75" s="45"/>
      <c r="G75" s="140"/>
      <c r="H75" s="46"/>
    </row>
    <row r="76" spans="1:8" ht="16.5" customHeight="1" x14ac:dyDescent="0.25">
      <c r="A76" s="284" t="s">
        <v>113</v>
      </c>
      <c r="B76" s="284"/>
      <c r="C76" s="284"/>
      <c r="D76" s="284"/>
      <c r="E76" s="27"/>
      <c r="F76" s="79"/>
      <c r="G76" s="140"/>
      <c r="H76" s="46"/>
    </row>
    <row r="77" spans="1:8" ht="18.75" customHeight="1" x14ac:dyDescent="0.25">
      <c r="A77" s="13"/>
      <c r="B77" s="151"/>
      <c r="C77" s="151"/>
      <c r="D77" s="151"/>
      <c r="E77" s="151"/>
      <c r="F77" s="80"/>
      <c r="G77" s="140"/>
      <c r="H77" s="46"/>
    </row>
    <row r="78" spans="1:8" s="11" customFormat="1" ht="21.75" customHeight="1" x14ac:dyDescent="0.25">
      <c r="A78" s="42" t="s">
        <v>17</v>
      </c>
      <c r="B78" s="139" t="s">
        <v>64</v>
      </c>
      <c r="C78" s="328" t="s">
        <v>65</v>
      </c>
      <c r="D78" s="329"/>
      <c r="E78" s="60"/>
      <c r="F78" s="80"/>
      <c r="G78" s="140"/>
      <c r="H78" s="46"/>
    </row>
    <row r="79" spans="1:8" s="11" customFormat="1" ht="36" customHeight="1" x14ac:dyDescent="0.25">
      <c r="A79" s="43">
        <v>1</v>
      </c>
      <c r="B79" s="124" t="s">
        <v>66</v>
      </c>
      <c r="C79" s="319">
        <f>F11</f>
        <v>201.4322678843227</v>
      </c>
      <c r="D79" s="320"/>
      <c r="E79" s="62"/>
      <c r="F79" s="81"/>
      <c r="G79" s="140"/>
      <c r="H79" s="46"/>
    </row>
    <row r="80" spans="1:8" s="11" customFormat="1" ht="30" x14ac:dyDescent="0.25">
      <c r="A80" s="43">
        <v>2</v>
      </c>
      <c r="B80" s="124" t="s">
        <v>67</v>
      </c>
      <c r="C80" s="319">
        <f>C79*30.2/100</f>
        <v>60.832544901065461</v>
      </c>
      <c r="D80" s="320"/>
      <c r="E80" s="62"/>
      <c r="F80" s="27"/>
      <c r="G80" s="140"/>
      <c r="H80" s="46"/>
    </row>
    <row r="81" spans="1:8" s="11" customFormat="1" x14ac:dyDescent="0.25">
      <c r="A81" s="43">
        <v>3</v>
      </c>
      <c r="B81" s="124" t="s">
        <v>68</v>
      </c>
      <c r="C81" s="319">
        <f>G38+G32</f>
        <v>250</v>
      </c>
      <c r="D81" s="320"/>
      <c r="E81" s="62"/>
      <c r="F81" s="165"/>
      <c r="G81" s="140"/>
      <c r="H81" s="46"/>
    </row>
    <row r="82" spans="1:8" s="11" customFormat="1" ht="30" x14ac:dyDescent="0.25">
      <c r="A82" s="43">
        <v>4</v>
      </c>
      <c r="B82" s="124" t="s">
        <v>69</v>
      </c>
      <c r="C82" s="319">
        <v>0</v>
      </c>
      <c r="D82" s="320"/>
      <c r="E82" s="62"/>
      <c r="F82" s="36"/>
      <c r="G82" s="140"/>
      <c r="H82" s="46"/>
    </row>
    <row r="83" spans="1:8" s="11" customFormat="1" x14ac:dyDescent="0.25">
      <c r="A83" s="43">
        <v>5</v>
      </c>
      <c r="B83" s="124" t="s">
        <v>70</v>
      </c>
      <c r="C83" s="319">
        <v>0</v>
      </c>
      <c r="D83" s="320"/>
      <c r="E83" s="62"/>
      <c r="F83" s="165"/>
      <c r="G83" s="140"/>
      <c r="H83" s="46"/>
    </row>
    <row r="84" spans="1:8" s="11" customFormat="1" ht="30" x14ac:dyDescent="0.25">
      <c r="A84" s="43">
        <v>6</v>
      </c>
      <c r="B84" s="124" t="s">
        <v>104</v>
      </c>
      <c r="C84" s="319">
        <f>F65</f>
        <v>12.495712030740442</v>
      </c>
      <c r="D84" s="320"/>
      <c r="E84" s="62"/>
      <c r="F84" s="165"/>
      <c r="G84" s="140"/>
      <c r="H84" s="46"/>
    </row>
    <row r="85" spans="1:8" s="11" customFormat="1" ht="19.5" customHeight="1" x14ac:dyDescent="0.25">
      <c r="A85" s="43">
        <v>7</v>
      </c>
      <c r="B85" s="124" t="s">
        <v>30</v>
      </c>
      <c r="C85" s="319">
        <f>E74</f>
        <v>30.842102776996764</v>
      </c>
      <c r="D85" s="320"/>
      <c r="E85" s="62"/>
      <c r="F85" s="45"/>
      <c r="G85" s="140"/>
      <c r="H85" s="46"/>
    </row>
    <row r="86" spans="1:8" s="11" customFormat="1" ht="15.75" x14ac:dyDescent="0.25">
      <c r="A86" s="43">
        <v>8</v>
      </c>
      <c r="B86" s="124" t="s">
        <v>72</v>
      </c>
      <c r="C86" s="319">
        <f>SUM(C79:C85)</f>
        <v>555.60262759312536</v>
      </c>
      <c r="D86" s="320"/>
      <c r="E86" s="94"/>
      <c r="F86" s="23"/>
      <c r="G86" s="140"/>
      <c r="H86" s="46"/>
    </row>
    <row r="87" spans="1:8" s="11" customFormat="1" ht="15.75" x14ac:dyDescent="0.25">
      <c r="A87" s="43">
        <v>9</v>
      </c>
      <c r="B87" s="124" t="s">
        <v>73</v>
      </c>
      <c r="C87" s="319">
        <v>44.4</v>
      </c>
      <c r="D87" s="320"/>
      <c r="E87" s="257">
        <f>C87/C86%</f>
        <v>7.9913228978669739</v>
      </c>
      <c r="F87" s="114" t="s">
        <v>75</v>
      </c>
      <c r="G87" s="140"/>
      <c r="H87" s="46"/>
    </row>
    <row r="88" spans="1:8" s="11" customFormat="1" x14ac:dyDescent="0.25">
      <c r="A88" s="43">
        <v>10</v>
      </c>
      <c r="B88" s="124" t="s">
        <v>76</v>
      </c>
      <c r="C88" s="319">
        <v>1</v>
      </c>
      <c r="D88" s="320"/>
      <c r="E88" s="62"/>
      <c r="F88" s="45"/>
      <c r="G88" s="140"/>
      <c r="H88" s="46"/>
    </row>
    <row r="89" spans="1:8" s="11" customFormat="1" ht="30" x14ac:dyDescent="0.25">
      <c r="A89" s="43">
        <v>11</v>
      </c>
      <c r="B89" s="124" t="s">
        <v>77</v>
      </c>
      <c r="C89" s="319">
        <f>(C86+C87)/C88</f>
        <v>600.00262759312534</v>
      </c>
      <c r="D89" s="320"/>
      <c r="E89" s="62"/>
      <c r="F89" s="45"/>
      <c r="G89" s="140"/>
      <c r="H89" s="46"/>
    </row>
    <row r="90" spans="1:8" s="11" customFormat="1" x14ac:dyDescent="0.25">
      <c r="A90" s="43">
        <v>12</v>
      </c>
      <c r="B90" s="124" t="s">
        <v>300</v>
      </c>
      <c r="C90" s="321">
        <f>C89/1</f>
        <v>600.00262759312534</v>
      </c>
      <c r="D90" s="322"/>
      <c r="E90" s="108"/>
      <c r="F90" s="45"/>
      <c r="G90" s="140"/>
      <c r="H90" s="46"/>
    </row>
    <row r="91" spans="1:8" x14ac:dyDescent="0.25">
      <c r="A91" s="46"/>
      <c r="B91" s="46"/>
      <c r="C91" s="46"/>
      <c r="D91" s="46"/>
      <c r="E91" s="46"/>
      <c r="F91" s="45"/>
      <c r="G91" s="140"/>
      <c r="H91" s="46"/>
    </row>
    <row r="92" spans="1:8" x14ac:dyDescent="0.25">
      <c r="A92" s="46"/>
      <c r="B92" s="46"/>
      <c r="C92" s="46"/>
      <c r="D92" s="46"/>
      <c r="E92" s="46"/>
      <c r="F92" s="45"/>
      <c r="G92" s="140"/>
      <c r="H92" s="46"/>
    </row>
    <row r="93" spans="1:8" x14ac:dyDescent="0.25">
      <c r="A93" s="46"/>
      <c r="B93" s="46"/>
      <c r="C93" s="46"/>
      <c r="D93" s="46"/>
      <c r="E93" s="46"/>
      <c r="F93" s="45"/>
      <c r="G93" s="140"/>
      <c r="H93" s="46"/>
    </row>
    <row r="94" spans="1:8" x14ac:dyDescent="0.25">
      <c r="A94" s="46"/>
      <c r="B94" s="46"/>
      <c r="C94" s="46"/>
      <c r="D94" s="46"/>
      <c r="E94" s="46"/>
      <c r="F94" s="45"/>
      <c r="G94" s="140"/>
      <c r="H94" s="46"/>
    </row>
    <row r="95" spans="1:8" x14ac:dyDescent="0.25">
      <c r="A95" s="46"/>
      <c r="B95" s="46"/>
      <c r="C95" s="46"/>
      <c r="D95" s="46"/>
      <c r="E95" s="46"/>
      <c r="F95" s="45"/>
      <c r="G95" s="140"/>
      <c r="H95" s="46"/>
    </row>
    <row r="96" spans="1:8" x14ac:dyDescent="0.25">
      <c r="A96" s="46"/>
      <c r="B96" s="46"/>
      <c r="C96" s="46"/>
      <c r="D96" s="46"/>
      <c r="E96" s="46"/>
      <c r="F96" s="45"/>
      <c r="G96" s="140"/>
      <c r="H96" s="46"/>
    </row>
    <row r="97" spans="1:8" x14ac:dyDescent="0.25">
      <c r="A97" s="46"/>
      <c r="B97" s="46"/>
      <c r="C97" s="46"/>
      <c r="D97" s="46"/>
      <c r="E97" s="46"/>
      <c r="F97" s="45"/>
      <c r="G97" s="140"/>
      <c r="H97" s="46"/>
    </row>
    <row r="98" spans="1:8" x14ac:dyDescent="0.25">
      <c r="A98" s="46"/>
      <c r="B98" s="46"/>
      <c r="C98" s="46"/>
      <c r="D98" s="46"/>
      <c r="E98" s="46"/>
      <c r="F98" s="45"/>
      <c r="G98" s="140"/>
      <c r="H98" s="46"/>
    </row>
    <row r="99" spans="1:8" x14ac:dyDescent="0.25">
      <c r="A99" s="46"/>
      <c r="B99" s="46"/>
      <c r="C99" s="46"/>
      <c r="D99" s="46"/>
      <c r="E99" s="46"/>
      <c r="F99" s="45"/>
      <c r="G99" s="140"/>
      <c r="H99" s="46"/>
    </row>
    <row r="100" spans="1:8" x14ac:dyDescent="0.25">
      <c r="A100" s="46"/>
      <c r="B100" s="46"/>
      <c r="C100" s="46"/>
      <c r="D100" s="46"/>
      <c r="E100" s="46"/>
      <c r="F100" s="45"/>
      <c r="G100" s="140"/>
      <c r="H100" s="46"/>
    </row>
    <row r="101" spans="1:8" x14ac:dyDescent="0.25">
      <c r="A101" s="46"/>
      <c r="B101" s="46"/>
      <c r="C101" s="46"/>
      <c r="D101" s="46"/>
      <c r="E101" s="46"/>
      <c r="F101" s="45"/>
      <c r="G101" s="140"/>
      <c r="H101" s="46"/>
    </row>
    <row r="102" spans="1:8" x14ac:dyDescent="0.25">
      <c r="A102" s="46"/>
      <c r="B102" s="46"/>
      <c r="C102" s="46"/>
      <c r="D102" s="46"/>
      <c r="E102" s="46"/>
      <c r="F102" s="45"/>
      <c r="G102" s="140"/>
      <c r="H102" s="46"/>
    </row>
    <row r="103" spans="1:8" x14ac:dyDescent="0.25">
      <c r="A103" s="46"/>
      <c r="B103" s="46"/>
      <c r="C103" s="46"/>
      <c r="D103" s="46"/>
      <c r="E103" s="46"/>
      <c r="F103" s="45"/>
      <c r="G103" s="140"/>
      <c r="H103" s="46"/>
    </row>
    <row r="104" spans="1:8" x14ac:dyDescent="0.25">
      <c r="A104" s="46"/>
      <c r="B104" s="46"/>
      <c r="C104" s="46"/>
      <c r="D104" s="46"/>
      <c r="E104" s="46"/>
      <c r="F104" s="45"/>
      <c r="G104" s="140"/>
      <c r="H104" s="46"/>
    </row>
    <row r="105" spans="1:8" x14ac:dyDescent="0.25">
      <c r="A105" s="46"/>
      <c r="B105" s="46"/>
      <c r="C105" s="46"/>
      <c r="D105" s="46"/>
      <c r="E105" s="46"/>
      <c r="F105" s="45"/>
      <c r="G105" s="140"/>
      <c r="H105" s="46"/>
    </row>
    <row r="106" spans="1:8" x14ac:dyDescent="0.25">
      <c r="A106" s="46"/>
      <c r="B106" s="46"/>
      <c r="C106" s="46"/>
      <c r="D106" s="46"/>
      <c r="E106" s="46"/>
      <c r="F106" s="45"/>
      <c r="G106" s="140"/>
      <c r="H106" s="46"/>
    </row>
    <row r="107" spans="1:8" x14ac:dyDescent="0.25">
      <c r="A107" s="46"/>
      <c r="B107" s="46"/>
      <c r="C107" s="46"/>
      <c r="D107" s="46"/>
      <c r="E107" s="46"/>
      <c r="F107" s="45"/>
      <c r="G107" s="140"/>
      <c r="H107" s="46"/>
    </row>
    <row r="108" spans="1:8" x14ac:dyDescent="0.25">
      <c r="A108" s="46"/>
      <c r="B108" s="46"/>
      <c r="C108" s="46"/>
      <c r="D108" s="46"/>
      <c r="E108" s="46"/>
      <c r="F108" s="45"/>
      <c r="G108" s="140"/>
      <c r="H108" s="46"/>
    </row>
    <row r="109" spans="1:8" x14ac:dyDescent="0.25">
      <c r="A109" s="46"/>
      <c r="B109" s="46"/>
      <c r="C109" s="46"/>
      <c r="D109" s="46"/>
      <c r="E109" s="46"/>
      <c r="F109" s="45"/>
      <c r="G109" s="140"/>
      <c r="H109" s="46"/>
    </row>
    <row r="110" spans="1:8" x14ac:dyDescent="0.25">
      <c r="A110" s="46"/>
      <c r="B110" s="46"/>
      <c r="C110" s="46"/>
      <c r="D110" s="46"/>
      <c r="E110" s="46"/>
      <c r="F110" s="45"/>
      <c r="G110" s="140"/>
      <c r="H110" s="46"/>
    </row>
    <row r="111" spans="1:8" x14ac:dyDescent="0.25">
      <c r="A111" s="46"/>
      <c r="B111" s="46"/>
      <c r="C111" s="46"/>
      <c r="D111" s="46"/>
      <c r="E111" s="46"/>
      <c r="F111" s="45"/>
      <c r="G111" s="140"/>
      <c r="H111" s="46"/>
    </row>
    <row r="112" spans="1:8" x14ac:dyDescent="0.25">
      <c r="A112" s="46"/>
      <c r="B112" s="46"/>
      <c r="C112" s="46"/>
      <c r="D112" s="46"/>
      <c r="E112" s="46"/>
      <c r="F112" s="45"/>
      <c r="G112" s="140"/>
      <c r="H112" s="46"/>
    </row>
    <row r="113" spans="1:8" x14ac:dyDescent="0.25">
      <c r="A113" s="46"/>
      <c r="B113" s="46"/>
      <c r="C113" s="46"/>
      <c r="D113" s="46"/>
      <c r="E113" s="46"/>
      <c r="F113" s="45"/>
      <c r="G113" s="140"/>
      <c r="H113" s="46"/>
    </row>
    <row r="114" spans="1:8" x14ac:dyDescent="0.25">
      <c r="A114" s="46"/>
      <c r="B114" s="46"/>
      <c r="C114" s="46"/>
      <c r="D114" s="46"/>
      <c r="E114" s="46"/>
      <c r="F114" s="45"/>
      <c r="G114" s="140"/>
      <c r="H114" s="46"/>
    </row>
    <row r="115" spans="1:8" x14ac:dyDescent="0.25">
      <c r="A115" s="46"/>
      <c r="B115" s="46"/>
      <c r="C115" s="46"/>
      <c r="D115" s="46"/>
      <c r="E115" s="46"/>
      <c r="F115" s="45"/>
      <c r="G115" s="140"/>
      <c r="H115" s="46"/>
    </row>
    <row r="116" spans="1:8" x14ac:dyDescent="0.25">
      <c r="A116" s="46"/>
      <c r="B116" s="46"/>
      <c r="C116" s="46"/>
      <c r="D116" s="46"/>
      <c r="E116" s="46"/>
      <c r="F116" s="45"/>
      <c r="G116" s="140"/>
      <c r="H116" s="46"/>
    </row>
    <row r="117" spans="1:8" x14ac:dyDescent="0.25">
      <c r="A117" s="46"/>
      <c r="B117" s="46"/>
      <c r="C117" s="46"/>
      <c r="D117" s="46"/>
      <c r="E117" s="46"/>
      <c r="F117" s="45"/>
      <c r="G117" s="140"/>
      <c r="H117" s="46"/>
    </row>
    <row r="118" spans="1:8" x14ac:dyDescent="0.25">
      <c r="A118" s="46"/>
      <c r="B118" s="46"/>
      <c r="C118" s="46"/>
      <c r="D118" s="46"/>
      <c r="E118" s="46"/>
      <c r="F118" s="45"/>
      <c r="G118" s="140"/>
      <c r="H118" s="46"/>
    </row>
    <row r="119" spans="1:8" x14ac:dyDescent="0.25">
      <c r="A119" s="46"/>
      <c r="B119" s="46"/>
      <c r="C119" s="46"/>
      <c r="D119" s="46"/>
      <c r="E119" s="46"/>
      <c r="F119" s="45"/>
      <c r="G119" s="140"/>
      <c r="H119" s="46"/>
    </row>
    <row r="120" spans="1:8" x14ac:dyDescent="0.25">
      <c r="A120" s="46"/>
      <c r="B120" s="46"/>
      <c r="C120" s="46"/>
      <c r="D120" s="46"/>
      <c r="E120" s="46"/>
      <c r="F120" s="45"/>
      <c r="G120" s="140"/>
      <c r="H120" s="46"/>
    </row>
    <row r="121" spans="1:8" x14ac:dyDescent="0.25">
      <c r="A121" s="46"/>
      <c r="B121" s="46"/>
      <c r="C121" s="46"/>
      <c r="D121" s="46"/>
      <c r="E121" s="46"/>
      <c r="F121" s="45"/>
      <c r="G121" s="140"/>
      <c r="H121" s="46"/>
    </row>
    <row r="122" spans="1:8" x14ac:dyDescent="0.25">
      <c r="A122" s="46"/>
      <c r="B122" s="46"/>
      <c r="C122" s="46"/>
      <c r="D122" s="46"/>
      <c r="E122" s="46"/>
      <c r="F122" s="45"/>
      <c r="G122" s="140"/>
      <c r="H122" s="46"/>
    </row>
    <row r="123" spans="1:8" x14ac:dyDescent="0.25">
      <c r="A123" s="46"/>
      <c r="B123" s="46"/>
      <c r="C123" s="46"/>
      <c r="D123" s="46"/>
      <c r="E123" s="46"/>
      <c r="F123" s="45"/>
      <c r="G123" s="140"/>
      <c r="H123" s="46"/>
    </row>
    <row r="124" spans="1:8" x14ac:dyDescent="0.25">
      <c r="A124" s="46"/>
      <c r="B124" s="46"/>
      <c r="C124" s="46"/>
      <c r="D124" s="46"/>
      <c r="E124" s="46"/>
      <c r="F124" s="45"/>
      <c r="G124" s="140"/>
      <c r="H124" s="46"/>
    </row>
    <row r="125" spans="1:8" x14ac:dyDescent="0.25">
      <c r="A125" s="46"/>
      <c r="B125" s="46"/>
      <c r="C125" s="46"/>
      <c r="D125" s="46"/>
      <c r="E125" s="46"/>
      <c r="F125" s="45"/>
      <c r="G125" s="140"/>
      <c r="H125" s="46"/>
    </row>
    <row r="126" spans="1:8" x14ac:dyDescent="0.25">
      <c r="A126" s="46"/>
      <c r="B126" s="46"/>
      <c r="C126" s="46"/>
      <c r="D126" s="46"/>
      <c r="E126" s="46"/>
      <c r="F126" s="45"/>
      <c r="G126" s="140"/>
      <c r="H126" s="46"/>
    </row>
    <row r="127" spans="1:8" x14ac:dyDescent="0.25">
      <c r="A127" s="46"/>
      <c r="B127" s="46"/>
      <c r="C127" s="46"/>
      <c r="D127" s="46"/>
      <c r="E127" s="46"/>
      <c r="F127" s="45"/>
      <c r="G127" s="140"/>
      <c r="H127" s="46"/>
    </row>
    <row r="128" spans="1:8" x14ac:dyDescent="0.25">
      <c r="A128" s="46"/>
      <c r="B128" s="46"/>
      <c r="C128" s="46"/>
      <c r="D128" s="46"/>
      <c r="E128" s="46"/>
      <c r="F128" s="45"/>
      <c r="G128" s="140"/>
      <c r="H128" s="46"/>
    </row>
    <row r="129" spans="1:8" x14ac:dyDescent="0.25">
      <c r="A129" s="46"/>
      <c r="B129" s="46"/>
      <c r="C129" s="46"/>
      <c r="D129" s="46"/>
      <c r="E129" s="46"/>
      <c r="F129" s="45"/>
      <c r="G129" s="140"/>
      <c r="H129" s="46"/>
    </row>
    <row r="130" spans="1:8" x14ac:dyDescent="0.25">
      <c r="A130" s="46"/>
      <c r="B130" s="46"/>
      <c r="C130" s="46"/>
      <c r="D130" s="46"/>
      <c r="E130" s="46"/>
      <c r="F130" s="45"/>
      <c r="G130" s="140"/>
      <c r="H130" s="46"/>
    </row>
    <row r="131" spans="1:8" x14ac:dyDescent="0.25">
      <c r="A131" s="46"/>
      <c r="B131" s="46"/>
      <c r="C131" s="46"/>
      <c r="D131" s="46"/>
      <c r="E131" s="46"/>
      <c r="F131" s="45"/>
      <c r="G131" s="140"/>
      <c r="H131" s="46"/>
    </row>
    <row r="132" spans="1:8" x14ac:dyDescent="0.25">
      <c r="A132" s="46"/>
      <c r="B132" s="46"/>
      <c r="C132" s="46"/>
      <c r="D132" s="46"/>
      <c r="E132" s="46"/>
      <c r="F132" s="45"/>
      <c r="G132" s="140"/>
      <c r="H132" s="46"/>
    </row>
    <row r="133" spans="1:8" x14ac:dyDescent="0.25">
      <c r="A133" s="46"/>
      <c r="B133" s="46"/>
      <c r="C133" s="46"/>
      <c r="D133" s="46"/>
      <c r="E133" s="46"/>
      <c r="F133" s="45"/>
      <c r="G133" s="140"/>
      <c r="H133" s="46"/>
    </row>
    <row r="134" spans="1:8" x14ac:dyDescent="0.25">
      <c r="A134" s="46"/>
      <c r="B134" s="46"/>
      <c r="C134" s="46"/>
      <c r="D134" s="46"/>
      <c r="E134" s="46"/>
      <c r="F134" s="45"/>
      <c r="G134" s="140"/>
      <c r="H134" s="46"/>
    </row>
    <row r="135" spans="1:8" x14ac:dyDescent="0.25">
      <c r="A135" s="46"/>
      <c r="B135" s="46"/>
      <c r="C135" s="46"/>
      <c r="D135" s="46"/>
      <c r="E135" s="46"/>
      <c r="F135" s="45"/>
      <c r="G135" s="140"/>
      <c r="H135" s="46"/>
    </row>
    <row r="136" spans="1:8" x14ac:dyDescent="0.25">
      <c r="A136" s="46"/>
      <c r="B136" s="46"/>
      <c r="C136" s="46"/>
      <c r="D136" s="46"/>
      <c r="E136" s="46"/>
      <c r="F136" s="45"/>
      <c r="G136" s="140"/>
      <c r="H136" s="46"/>
    </row>
    <row r="137" spans="1:8" x14ac:dyDescent="0.25">
      <c r="A137" s="46"/>
      <c r="B137" s="46"/>
      <c r="C137" s="46"/>
      <c r="D137" s="46"/>
      <c r="E137" s="46"/>
      <c r="F137" s="45"/>
      <c r="G137" s="140"/>
      <c r="H137" s="46"/>
    </row>
    <row r="138" spans="1:8" x14ac:dyDescent="0.25">
      <c r="A138" s="46"/>
      <c r="B138" s="46"/>
      <c r="C138" s="46"/>
      <c r="D138" s="46"/>
      <c r="E138" s="46"/>
      <c r="F138" s="45"/>
      <c r="G138" s="140"/>
      <c r="H138" s="46"/>
    </row>
    <row r="139" spans="1:8" x14ac:dyDescent="0.25">
      <c r="A139" s="46"/>
      <c r="B139" s="46"/>
      <c r="C139" s="46"/>
      <c r="D139" s="46"/>
      <c r="E139" s="46"/>
      <c r="F139" s="45"/>
      <c r="G139" s="140"/>
      <c r="H139" s="46"/>
    </row>
    <row r="140" spans="1:8" x14ac:dyDescent="0.25">
      <c r="A140" s="46"/>
      <c r="B140" s="46"/>
      <c r="C140" s="46"/>
      <c r="D140" s="46"/>
      <c r="E140" s="46"/>
      <c r="F140" s="45"/>
      <c r="G140" s="140"/>
      <c r="H140" s="46"/>
    </row>
    <row r="141" spans="1:8" x14ac:dyDescent="0.25">
      <c r="A141" s="46"/>
      <c r="B141" s="46"/>
      <c r="C141" s="46"/>
      <c r="D141" s="46"/>
      <c r="E141" s="46"/>
      <c r="F141" s="45"/>
      <c r="G141" s="140"/>
      <c r="H141" s="46"/>
    </row>
    <row r="142" spans="1:8" x14ac:dyDescent="0.25">
      <c r="A142" s="46"/>
      <c r="B142" s="46"/>
      <c r="C142" s="46"/>
      <c r="D142" s="46"/>
      <c r="E142" s="46"/>
      <c r="F142" s="45"/>
      <c r="G142" s="140"/>
      <c r="H142" s="46"/>
    </row>
    <row r="143" spans="1:8" x14ac:dyDescent="0.25">
      <c r="A143" s="46"/>
      <c r="B143" s="46"/>
      <c r="C143" s="46"/>
      <c r="D143" s="46"/>
      <c r="E143" s="46"/>
      <c r="F143" s="45"/>
      <c r="G143" s="140"/>
      <c r="H143" s="46"/>
    </row>
    <row r="144" spans="1:8" x14ac:dyDescent="0.25">
      <c r="A144" s="46"/>
      <c r="B144" s="46"/>
      <c r="C144" s="46"/>
      <c r="D144" s="46"/>
      <c r="E144" s="46"/>
      <c r="F144" s="45"/>
      <c r="G144" s="140"/>
      <c r="H144" s="46"/>
    </row>
    <row r="145" spans="1:8" x14ac:dyDescent="0.25">
      <c r="A145" s="46"/>
      <c r="B145" s="46"/>
      <c r="C145" s="46"/>
      <c r="D145" s="46"/>
      <c r="E145" s="46"/>
      <c r="F145" s="45"/>
      <c r="G145" s="140"/>
      <c r="H145" s="46"/>
    </row>
    <row r="146" spans="1:8" x14ac:dyDescent="0.25">
      <c r="A146" s="46"/>
      <c r="B146" s="46"/>
      <c r="C146" s="46"/>
      <c r="D146" s="46"/>
      <c r="E146" s="46"/>
      <c r="F146" s="45"/>
      <c r="G146" s="140"/>
      <c r="H146" s="46"/>
    </row>
    <row r="147" spans="1:8" x14ac:dyDescent="0.25">
      <c r="A147" s="46"/>
      <c r="B147" s="46"/>
      <c r="C147" s="46"/>
      <c r="D147" s="46"/>
      <c r="E147" s="46"/>
      <c r="F147" s="45"/>
      <c r="G147" s="140"/>
      <c r="H147" s="46"/>
    </row>
    <row r="148" spans="1:8" x14ac:dyDescent="0.25">
      <c r="A148" s="46"/>
      <c r="B148" s="46"/>
      <c r="C148" s="46"/>
      <c r="D148" s="46"/>
      <c r="E148" s="46"/>
      <c r="F148" s="45"/>
      <c r="G148" s="140"/>
      <c r="H148" s="46"/>
    </row>
    <row r="149" spans="1:8" x14ac:dyDescent="0.25">
      <c r="A149" s="46"/>
      <c r="B149" s="46"/>
      <c r="C149" s="46"/>
      <c r="D149" s="46"/>
      <c r="E149" s="46"/>
      <c r="F149" s="45"/>
      <c r="G149" s="140"/>
      <c r="H149" s="46"/>
    </row>
    <row r="150" spans="1:8" x14ac:dyDescent="0.25">
      <c r="A150" s="46"/>
      <c r="B150" s="46"/>
      <c r="C150" s="46"/>
      <c r="D150" s="46"/>
      <c r="E150" s="46"/>
      <c r="F150" s="45"/>
      <c r="G150" s="140"/>
      <c r="H150" s="46"/>
    </row>
    <row r="151" spans="1:8" x14ac:dyDescent="0.25">
      <c r="A151" s="46"/>
      <c r="B151" s="46"/>
      <c r="C151" s="46"/>
      <c r="D151" s="46"/>
      <c r="E151" s="46"/>
      <c r="F151" s="45"/>
      <c r="G151" s="140"/>
      <c r="H151" s="46"/>
    </row>
    <row r="152" spans="1:8" x14ac:dyDescent="0.25">
      <c r="A152" s="46"/>
      <c r="B152" s="46"/>
      <c r="C152" s="46"/>
      <c r="D152" s="46"/>
      <c r="E152" s="46"/>
      <c r="F152" s="45"/>
      <c r="G152" s="140"/>
      <c r="H152" s="46"/>
    </row>
    <row r="153" spans="1:8" x14ac:dyDescent="0.25">
      <c r="A153" s="46"/>
      <c r="B153" s="46"/>
      <c r="C153" s="46"/>
      <c r="D153" s="46"/>
      <c r="E153" s="46"/>
      <c r="F153" s="45"/>
      <c r="G153" s="140"/>
      <c r="H153" s="46"/>
    </row>
    <row r="154" spans="1:8" x14ac:dyDescent="0.25">
      <c r="A154" s="46"/>
      <c r="B154" s="46"/>
      <c r="C154" s="46"/>
      <c r="D154" s="46"/>
      <c r="E154" s="46"/>
      <c r="F154" s="45"/>
      <c r="G154" s="140"/>
      <c r="H154" s="46"/>
    </row>
    <row r="155" spans="1:8" x14ac:dyDescent="0.25">
      <c r="A155" s="46"/>
      <c r="B155" s="46"/>
      <c r="C155" s="46"/>
      <c r="D155" s="46"/>
      <c r="E155" s="46"/>
      <c r="F155" s="45"/>
      <c r="G155" s="140"/>
      <c r="H155" s="46"/>
    </row>
    <row r="156" spans="1:8" x14ac:dyDescent="0.25">
      <c r="A156" s="46"/>
      <c r="B156" s="46"/>
      <c r="C156" s="46"/>
      <c r="D156" s="46"/>
      <c r="E156" s="46"/>
      <c r="F156" s="45"/>
      <c r="G156" s="140"/>
      <c r="H156" s="46"/>
    </row>
    <row r="157" spans="1:8" x14ac:dyDescent="0.25">
      <c r="A157" s="46"/>
      <c r="B157" s="46"/>
      <c r="C157" s="46"/>
      <c r="D157" s="46"/>
      <c r="E157" s="46"/>
      <c r="F157" s="45"/>
      <c r="G157" s="140"/>
      <c r="H157" s="46"/>
    </row>
    <row r="158" spans="1:8" x14ac:dyDescent="0.25">
      <c r="A158" s="46"/>
      <c r="B158" s="46"/>
      <c r="C158" s="46"/>
      <c r="D158" s="46"/>
      <c r="E158" s="46"/>
      <c r="F158" s="45"/>
      <c r="G158" s="140"/>
      <c r="H158" s="46"/>
    </row>
    <row r="159" spans="1:8" x14ac:dyDescent="0.25">
      <c r="A159" s="46"/>
      <c r="B159" s="46"/>
      <c r="C159" s="46"/>
      <c r="D159" s="46"/>
      <c r="E159" s="46"/>
      <c r="F159" s="45"/>
      <c r="G159" s="140"/>
      <c r="H159" s="46"/>
    </row>
    <row r="160" spans="1:8" x14ac:dyDescent="0.25">
      <c r="A160" s="46"/>
      <c r="B160" s="46"/>
      <c r="C160" s="46"/>
      <c r="D160" s="46"/>
      <c r="E160" s="46"/>
      <c r="F160" s="45"/>
      <c r="G160" s="140"/>
      <c r="H160" s="46"/>
    </row>
    <row r="161" spans="1:8" x14ac:dyDescent="0.25">
      <c r="A161" s="46"/>
      <c r="B161" s="46"/>
      <c r="C161" s="46"/>
      <c r="D161" s="46"/>
      <c r="E161" s="46"/>
      <c r="F161" s="45"/>
      <c r="G161" s="140"/>
      <c r="H161" s="46"/>
    </row>
    <row r="162" spans="1:8" x14ac:dyDescent="0.25">
      <c r="A162" s="46"/>
      <c r="B162" s="46"/>
      <c r="C162" s="46"/>
      <c r="D162" s="46"/>
      <c r="E162" s="46"/>
      <c r="F162" s="45"/>
      <c r="G162" s="140"/>
      <c r="H162" s="46"/>
    </row>
    <row r="163" spans="1:8" x14ac:dyDescent="0.25">
      <c r="A163" s="46"/>
      <c r="B163" s="46"/>
      <c r="C163" s="46"/>
      <c r="D163" s="46"/>
      <c r="E163" s="46"/>
      <c r="F163" s="45"/>
      <c r="G163" s="140"/>
      <c r="H163" s="46"/>
    </row>
    <row r="164" spans="1:8" x14ac:dyDescent="0.25">
      <c r="A164" s="46"/>
      <c r="B164" s="46"/>
      <c r="C164" s="46"/>
      <c r="D164" s="46"/>
      <c r="E164" s="46"/>
      <c r="F164" s="45"/>
      <c r="G164" s="140"/>
      <c r="H164" s="46"/>
    </row>
    <row r="165" spans="1:8" x14ac:dyDescent="0.25">
      <c r="A165" s="46"/>
      <c r="B165" s="46"/>
      <c r="C165" s="46"/>
      <c r="D165" s="46"/>
      <c r="E165" s="46"/>
      <c r="F165" s="45"/>
      <c r="G165" s="140"/>
      <c r="H165" s="46"/>
    </row>
    <row r="166" spans="1:8" x14ac:dyDescent="0.25">
      <c r="A166" s="46"/>
      <c r="B166" s="46"/>
      <c r="C166" s="46"/>
      <c r="D166" s="46"/>
      <c r="E166" s="46"/>
      <c r="F166" s="45"/>
      <c r="G166" s="140"/>
      <c r="H166" s="46"/>
    </row>
    <row r="167" spans="1:8" x14ac:dyDescent="0.25">
      <c r="A167" s="46"/>
      <c r="B167" s="46"/>
      <c r="C167" s="46"/>
      <c r="D167" s="46"/>
      <c r="E167" s="46"/>
      <c r="F167" s="45"/>
      <c r="G167" s="140"/>
      <c r="H167" s="46"/>
    </row>
    <row r="168" spans="1:8" x14ac:dyDescent="0.25">
      <c r="A168" s="46"/>
      <c r="B168" s="46"/>
      <c r="C168" s="46"/>
      <c r="D168" s="46"/>
      <c r="E168" s="46"/>
      <c r="F168" s="45"/>
      <c r="G168" s="140"/>
      <c r="H168" s="46"/>
    </row>
    <row r="169" spans="1:8" x14ac:dyDescent="0.25">
      <c r="A169" s="46"/>
      <c r="B169" s="46"/>
      <c r="C169" s="46"/>
      <c r="D169" s="46"/>
      <c r="E169" s="46"/>
      <c r="F169" s="45"/>
      <c r="G169" s="140"/>
      <c r="H169" s="46"/>
    </row>
    <row r="170" spans="1:8" x14ac:dyDescent="0.25">
      <c r="A170" s="46"/>
      <c r="B170" s="46"/>
      <c r="C170" s="46"/>
      <c r="D170" s="46"/>
      <c r="E170" s="46"/>
      <c r="F170" s="45"/>
      <c r="G170" s="140"/>
      <c r="H170" s="46"/>
    </row>
    <row r="171" spans="1:8" x14ac:dyDescent="0.25">
      <c r="A171" s="46"/>
      <c r="B171" s="46"/>
      <c r="C171" s="46"/>
      <c r="D171" s="46"/>
      <c r="E171" s="46"/>
      <c r="F171" s="45"/>
      <c r="G171" s="140"/>
      <c r="H171" s="46"/>
    </row>
    <row r="172" spans="1:8" x14ac:dyDescent="0.25">
      <c r="A172" s="46"/>
      <c r="B172" s="46"/>
      <c r="C172" s="46"/>
      <c r="D172" s="46"/>
      <c r="E172" s="46"/>
      <c r="F172" s="45"/>
      <c r="G172" s="140"/>
      <c r="H172" s="46"/>
    </row>
    <row r="173" spans="1:8" x14ac:dyDescent="0.25">
      <c r="A173" s="46"/>
      <c r="B173" s="46"/>
      <c r="C173" s="46"/>
      <c r="D173" s="46"/>
      <c r="E173" s="46"/>
      <c r="F173" s="45"/>
      <c r="G173" s="140"/>
      <c r="H173" s="46"/>
    </row>
    <row r="174" spans="1:8" x14ac:dyDescent="0.25">
      <c r="A174" s="46"/>
      <c r="B174" s="46"/>
      <c r="C174" s="46"/>
      <c r="D174" s="46"/>
      <c r="E174" s="46"/>
      <c r="F174" s="45"/>
      <c r="G174" s="140"/>
      <c r="H174" s="46"/>
    </row>
    <row r="175" spans="1:8" x14ac:dyDescent="0.25">
      <c r="A175" s="46"/>
      <c r="B175" s="46"/>
      <c r="C175" s="46"/>
      <c r="D175" s="46"/>
      <c r="E175" s="46"/>
      <c r="F175" s="45"/>
      <c r="G175" s="140"/>
      <c r="H175" s="46"/>
    </row>
    <row r="176" spans="1:8" x14ac:dyDescent="0.25">
      <c r="A176" s="46"/>
      <c r="B176" s="46"/>
      <c r="C176" s="46"/>
      <c r="D176" s="46"/>
      <c r="E176" s="46"/>
      <c r="F176" s="45"/>
      <c r="G176" s="140"/>
      <c r="H176" s="46"/>
    </row>
    <row r="177" spans="1:8" x14ac:dyDescent="0.25">
      <c r="A177" s="46"/>
      <c r="B177" s="46"/>
      <c r="C177" s="46"/>
      <c r="D177" s="46"/>
      <c r="E177" s="46"/>
      <c r="F177" s="45"/>
      <c r="G177" s="140"/>
      <c r="H177" s="46"/>
    </row>
    <row r="178" spans="1:8" x14ac:dyDescent="0.25">
      <c r="A178" s="46"/>
      <c r="B178" s="46"/>
      <c r="C178" s="46"/>
      <c r="D178" s="46"/>
      <c r="E178" s="46"/>
      <c r="F178" s="45"/>
      <c r="G178" s="140"/>
      <c r="H178" s="46"/>
    </row>
    <row r="179" spans="1:8" x14ac:dyDescent="0.25">
      <c r="A179" s="46"/>
      <c r="B179" s="46"/>
      <c r="C179" s="46"/>
      <c r="D179" s="46"/>
      <c r="E179" s="46"/>
      <c r="F179" s="45"/>
      <c r="G179" s="140"/>
      <c r="H179" s="46"/>
    </row>
    <row r="180" spans="1:8" x14ac:dyDescent="0.25">
      <c r="A180" s="46"/>
      <c r="B180" s="46"/>
      <c r="C180" s="46"/>
      <c r="D180" s="46"/>
      <c r="E180" s="46"/>
      <c r="F180" s="45"/>
      <c r="G180" s="140"/>
      <c r="H180" s="46"/>
    </row>
    <row r="181" spans="1:8" x14ac:dyDescent="0.25">
      <c r="A181" s="46"/>
      <c r="B181" s="46"/>
      <c r="C181" s="46"/>
      <c r="D181" s="46"/>
      <c r="E181" s="46"/>
      <c r="F181" s="45"/>
      <c r="G181" s="140"/>
      <c r="H181" s="46"/>
    </row>
    <row r="182" spans="1:8" x14ac:dyDescent="0.25">
      <c r="A182" s="46"/>
      <c r="B182" s="46"/>
      <c r="C182" s="46"/>
      <c r="D182" s="46"/>
      <c r="E182" s="46"/>
      <c r="F182" s="45"/>
      <c r="G182" s="140"/>
      <c r="H182" s="46"/>
    </row>
    <row r="183" spans="1:8" x14ac:dyDescent="0.25">
      <c r="A183" s="46"/>
      <c r="B183" s="46"/>
      <c r="C183" s="46"/>
      <c r="D183" s="46"/>
      <c r="E183" s="46"/>
      <c r="F183" s="45"/>
      <c r="G183" s="140"/>
      <c r="H183" s="46"/>
    </row>
    <row r="184" spans="1:8" x14ac:dyDescent="0.25">
      <c r="A184" s="46"/>
      <c r="B184" s="46"/>
      <c r="C184" s="46"/>
      <c r="D184" s="46"/>
      <c r="E184" s="46"/>
      <c r="F184" s="45"/>
      <c r="G184" s="140"/>
      <c r="H184" s="46"/>
    </row>
    <row r="185" spans="1:8" x14ac:dyDescent="0.25">
      <c r="A185" s="46"/>
      <c r="B185" s="46"/>
      <c r="C185" s="46"/>
      <c r="D185" s="46"/>
      <c r="E185" s="46"/>
      <c r="F185" s="45"/>
      <c r="G185" s="140"/>
      <c r="H185" s="46"/>
    </row>
    <row r="186" spans="1:8" x14ac:dyDescent="0.25">
      <c r="A186" s="46"/>
      <c r="B186" s="46"/>
      <c r="C186" s="46"/>
      <c r="D186" s="46"/>
      <c r="E186" s="46"/>
      <c r="F186" s="45"/>
      <c r="G186" s="140"/>
      <c r="H186" s="46"/>
    </row>
    <row r="187" spans="1:8" x14ac:dyDescent="0.25">
      <c r="A187" s="46"/>
      <c r="B187" s="46"/>
      <c r="C187" s="46"/>
      <c r="D187" s="46"/>
      <c r="E187" s="46"/>
      <c r="F187" s="45"/>
      <c r="G187" s="140"/>
      <c r="H187" s="46"/>
    </row>
    <row r="188" spans="1:8" x14ac:dyDescent="0.25">
      <c r="A188" s="46"/>
      <c r="B188" s="46"/>
      <c r="C188" s="46"/>
      <c r="D188" s="46"/>
      <c r="E188" s="46"/>
      <c r="F188" s="45"/>
      <c r="G188" s="140"/>
      <c r="H188" s="46"/>
    </row>
    <row r="189" spans="1:8" x14ac:dyDescent="0.25">
      <c r="A189" s="46"/>
      <c r="B189" s="46"/>
      <c r="C189" s="46"/>
      <c r="D189" s="46"/>
      <c r="E189" s="46"/>
      <c r="F189" s="45"/>
      <c r="G189" s="140"/>
      <c r="H189" s="46"/>
    </row>
    <row r="190" spans="1:8" x14ac:dyDescent="0.25">
      <c r="A190" s="46"/>
      <c r="B190" s="46"/>
      <c r="C190" s="46"/>
      <c r="D190" s="46"/>
      <c r="E190" s="46"/>
      <c r="F190" s="45"/>
      <c r="G190" s="140"/>
      <c r="H190" s="46"/>
    </row>
    <row r="191" spans="1:8" x14ac:dyDescent="0.25">
      <c r="A191" s="46"/>
      <c r="B191" s="46"/>
      <c r="C191" s="46"/>
      <c r="D191" s="46"/>
      <c r="E191" s="46"/>
      <c r="F191" s="45"/>
      <c r="G191" s="140"/>
      <c r="H191" s="46"/>
    </row>
    <row r="192" spans="1:8" x14ac:dyDescent="0.25">
      <c r="A192" s="46"/>
      <c r="B192" s="46"/>
      <c r="C192" s="46"/>
      <c r="D192" s="46"/>
      <c r="E192" s="46"/>
      <c r="F192" s="45"/>
      <c r="G192" s="140"/>
      <c r="H192" s="46"/>
    </row>
    <row r="193" spans="1:8" x14ac:dyDescent="0.25">
      <c r="A193" s="46"/>
      <c r="B193" s="46"/>
      <c r="C193" s="46"/>
      <c r="D193" s="46"/>
      <c r="E193" s="46"/>
      <c r="F193" s="45"/>
      <c r="G193" s="140"/>
      <c r="H193" s="46"/>
    </row>
    <row r="194" spans="1:8" x14ac:dyDescent="0.25">
      <c r="A194" s="46"/>
      <c r="B194" s="46"/>
      <c r="C194" s="46"/>
      <c r="D194" s="46"/>
      <c r="E194" s="46"/>
      <c r="F194" s="45"/>
      <c r="G194" s="140"/>
      <c r="H194" s="46"/>
    </row>
    <row r="195" spans="1:8" x14ac:dyDescent="0.25">
      <c r="A195" s="46"/>
      <c r="B195" s="46"/>
      <c r="C195" s="46"/>
      <c r="D195" s="46"/>
      <c r="E195" s="46"/>
      <c r="F195" s="45"/>
      <c r="G195" s="140"/>
      <c r="H195" s="46"/>
    </row>
    <row r="196" spans="1:8" x14ac:dyDescent="0.25">
      <c r="A196" s="46"/>
      <c r="B196" s="46"/>
      <c r="C196" s="46"/>
      <c r="D196" s="46"/>
      <c r="E196" s="46"/>
      <c r="F196" s="45"/>
      <c r="G196" s="140"/>
      <c r="H196" s="46"/>
    </row>
    <row r="197" spans="1:8" x14ac:dyDescent="0.25">
      <c r="A197" s="46"/>
      <c r="B197" s="46"/>
      <c r="C197" s="46"/>
      <c r="D197" s="46"/>
      <c r="E197" s="46"/>
      <c r="F197" s="45"/>
      <c r="G197" s="140"/>
      <c r="H197" s="46"/>
    </row>
    <row r="198" spans="1:8" x14ac:dyDescent="0.25">
      <c r="A198" s="46"/>
      <c r="B198" s="46"/>
      <c r="C198" s="46"/>
      <c r="D198" s="46"/>
      <c r="E198" s="46"/>
      <c r="F198" s="45"/>
      <c r="G198" s="140"/>
      <c r="H198" s="46"/>
    </row>
    <row r="199" spans="1:8" x14ac:dyDescent="0.25">
      <c r="A199" s="46"/>
      <c r="B199" s="46"/>
      <c r="C199" s="46"/>
      <c r="D199" s="46"/>
      <c r="E199" s="46"/>
      <c r="F199" s="45"/>
      <c r="G199" s="140"/>
      <c r="H199" s="46"/>
    </row>
    <row r="200" spans="1:8" x14ac:dyDescent="0.25">
      <c r="A200" s="46"/>
      <c r="B200" s="46"/>
      <c r="C200" s="46"/>
      <c r="D200" s="46"/>
      <c r="E200" s="46"/>
      <c r="F200" s="45"/>
      <c r="G200" s="140"/>
      <c r="H200" s="46"/>
    </row>
    <row r="201" spans="1:8" x14ac:dyDescent="0.25">
      <c r="A201" s="46"/>
      <c r="B201" s="46"/>
      <c r="C201" s="46"/>
      <c r="D201" s="46"/>
      <c r="E201" s="46"/>
      <c r="F201" s="45"/>
      <c r="G201" s="140"/>
      <c r="H201" s="46"/>
    </row>
    <row r="202" spans="1:8" x14ac:dyDescent="0.25">
      <c r="A202" s="46"/>
      <c r="B202" s="46"/>
      <c r="C202" s="46"/>
      <c r="D202" s="46"/>
      <c r="E202" s="46"/>
      <c r="F202" s="45"/>
      <c r="G202" s="140"/>
      <c r="H202" s="46"/>
    </row>
    <row r="203" spans="1:8" x14ac:dyDescent="0.25">
      <c r="A203" s="46"/>
      <c r="B203" s="46"/>
      <c r="C203" s="46"/>
      <c r="D203" s="46"/>
      <c r="E203" s="46"/>
      <c r="F203" s="45"/>
      <c r="G203" s="140"/>
      <c r="H203" s="46"/>
    </row>
    <row r="204" spans="1:8" x14ac:dyDescent="0.25">
      <c r="A204" s="46"/>
      <c r="B204" s="46"/>
      <c r="C204" s="46"/>
      <c r="D204" s="46"/>
      <c r="E204" s="46"/>
      <c r="F204" s="45"/>
      <c r="G204" s="140"/>
      <c r="H204" s="46"/>
    </row>
    <row r="205" spans="1:8" x14ac:dyDescent="0.25">
      <c r="A205" s="46"/>
      <c r="B205" s="46"/>
      <c r="C205" s="46"/>
      <c r="D205" s="46"/>
      <c r="E205" s="46"/>
      <c r="F205" s="45"/>
      <c r="G205" s="140"/>
      <c r="H205" s="46"/>
    </row>
    <row r="206" spans="1:8" x14ac:dyDescent="0.25">
      <c r="A206" s="46"/>
      <c r="B206" s="46"/>
      <c r="C206" s="46"/>
      <c r="D206" s="46"/>
      <c r="E206" s="46"/>
      <c r="F206" s="45"/>
      <c r="G206" s="140"/>
      <c r="H206" s="46"/>
    </row>
    <row r="207" spans="1:8" x14ac:dyDescent="0.25">
      <c r="A207" s="46"/>
      <c r="B207" s="46"/>
      <c r="C207" s="46"/>
      <c r="D207" s="46"/>
      <c r="E207" s="46"/>
      <c r="F207" s="45"/>
      <c r="G207" s="140"/>
      <c r="H207" s="46"/>
    </row>
    <row r="208" spans="1:8" x14ac:dyDescent="0.25">
      <c r="A208" s="46"/>
      <c r="B208" s="46"/>
      <c r="C208" s="46"/>
      <c r="D208" s="46"/>
      <c r="E208" s="46"/>
      <c r="F208" s="45"/>
      <c r="G208" s="140"/>
      <c r="H208" s="46"/>
    </row>
    <row r="209" spans="1:8" x14ac:dyDescent="0.25">
      <c r="A209" s="46"/>
      <c r="B209" s="46"/>
      <c r="C209" s="46"/>
      <c r="D209" s="46"/>
      <c r="E209" s="46"/>
      <c r="F209" s="45"/>
      <c r="G209" s="140"/>
      <c r="H209" s="46"/>
    </row>
    <row r="210" spans="1:8" x14ac:dyDescent="0.25">
      <c r="A210" s="46"/>
      <c r="B210" s="46"/>
      <c r="C210" s="46"/>
      <c r="D210" s="46"/>
      <c r="E210" s="46"/>
      <c r="F210" s="45"/>
      <c r="G210" s="140"/>
      <c r="H210" s="46"/>
    </row>
    <row r="211" spans="1:8" x14ac:dyDescent="0.25">
      <c r="A211" s="46"/>
      <c r="B211" s="46"/>
      <c r="C211" s="46"/>
      <c r="D211" s="46"/>
      <c r="E211" s="46"/>
      <c r="F211" s="45"/>
      <c r="G211" s="140"/>
      <c r="H211" s="46"/>
    </row>
    <row r="212" spans="1:8" x14ac:dyDescent="0.25">
      <c r="A212" s="46"/>
      <c r="B212" s="46"/>
      <c r="C212" s="46"/>
      <c r="D212" s="46"/>
      <c r="E212" s="46"/>
      <c r="F212" s="45"/>
      <c r="G212" s="140"/>
      <c r="H212" s="46"/>
    </row>
    <row r="213" spans="1:8" x14ac:dyDescent="0.25">
      <c r="A213" s="46"/>
      <c r="B213" s="46"/>
      <c r="C213" s="46"/>
      <c r="D213" s="46"/>
      <c r="E213" s="46"/>
      <c r="F213" s="45"/>
      <c r="G213" s="140"/>
      <c r="H213" s="46"/>
    </row>
    <row r="214" spans="1:8" x14ac:dyDescent="0.25">
      <c r="A214" s="46"/>
      <c r="B214" s="46"/>
      <c r="C214" s="46"/>
      <c r="D214" s="46"/>
      <c r="E214" s="46"/>
      <c r="F214" s="45"/>
      <c r="G214" s="140"/>
      <c r="H214" s="46"/>
    </row>
    <row r="215" spans="1:8" x14ac:dyDescent="0.25">
      <c r="A215" s="46"/>
      <c r="B215" s="46"/>
      <c r="C215" s="46"/>
      <c r="D215" s="46"/>
      <c r="E215" s="46"/>
      <c r="F215" s="45"/>
      <c r="G215" s="140"/>
      <c r="H215" s="46"/>
    </row>
    <row r="216" spans="1:8" x14ac:dyDescent="0.25">
      <c r="A216" s="46"/>
      <c r="B216" s="46"/>
      <c r="C216" s="46"/>
      <c r="D216" s="46"/>
      <c r="E216" s="46"/>
      <c r="F216" s="45"/>
      <c r="G216" s="140"/>
      <c r="H216" s="46"/>
    </row>
    <row r="217" spans="1:8" x14ac:dyDescent="0.25">
      <c r="A217" s="46"/>
      <c r="B217" s="46"/>
      <c r="C217" s="46"/>
      <c r="D217" s="46"/>
      <c r="E217" s="46"/>
      <c r="F217" s="45"/>
      <c r="G217" s="140"/>
      <c r="H217" s="46"/>
    </row>
    <row r="218" spans="1:8" x14ac:dyDescent="0.25">
      <c r="A218" s="46"/>
      <c r="B218" s="46"/>
      <c r="C218" s="46"/>
      <c r="D218" s="46"/>
      <c r="E218" s="46"/>
      <c r="F218" s="45"/>
      <c r="G218" s="140"/>
      <c r="H218" s="46"/>
    </row>
    <row r="219" spans="1:8" x14ac:dyDescent="0.25">
      <c r="A219" s="46"/>
      <c r="B219" s="46"/>
      <c r="C219" s="46"/>
      <c r="D219" s="46"/>
      <c r="E219" s="46"/>
      <c r="F219" s="45"/>
      <c r="G219" s="140"/>
      <c r="H219" s="46"/>
    </row>
    <row r="220" spans="1:8" x14ac:dyDescent="0.25">
      <c r="A220" s="46"/>
      <c r="B220" s="46"/>
      <c r="C220" s="46"/>
      <c r="D220" s="46"/>
      <c r="E220" s="46"/>
      <c r="F220" s="45"/>
      <c r="G220" s="140"/>
      <c r="H220" s="46"/>
    </row>
    <row r="221" spans="1:8" x14ac:dyDescent="0.25">
      <c r="A221" s="46"/>
      <c r="B221" s="46"/>
      <c r="C221" s="46"/>
      <c r="D221" s="46"/>
      <c r="E221" s="46"/>
      <c r="F221" s="45"/>
      <c r="G221" s="140"/>
      <c r="H221" s="46"/>
    </row>
    <row r="222" spans="1:8" x14ac:dyDescent="0.25">
      <c r="A222" s="46"/>
      <c r="B222" s="46"/>
      <c r="C222" s="46"/>
      <c r="D222" s="46"/>
      <c r="E222" s="46"/>
      <c r="F222" s="45"/>
      <c r="G222" s="140"/>
      <c r="H222" s="46"/>
    </row>
    <row r="223" spans="1:8" x14ac:dyDescent="0.25">
      <c r="A223" s="46"/>
      <c r="B223" s="46"/>
      <c r="C223" s="46"/>
      <c r="D223" s="46"/>
      <c r="E223" s="46"/>
      <c r="F223" s="45"/>
      <c r="G223" s="140"/>
      <c r="H223" s="46"/>
    </row>
    <row r="224" spans="1:8" x14ac:dyDescent="0.25">
      <c r="A224" s="46"/>
      <c r="B224" s="46"/>
      <c r="C224" s="46"/>
      <c r="D224" s="46"/>
      <c r="E224" s="46"/>
      <c r="F224" s="45"/>
      <c r="G224" s="140"/>
      <c r="H224" s="46"/>
    </row>
    <row r="225" spans="1:8" x14ac:dyDescent="0.25">
      <c r="A225" s="46"/>
      <c r="B225" s="46"/>
      <c r="C225" s="46"/>
      <c r="D225" s="46"/>
      <c r="E225" s="46"/>
      <c r="F225" s="45"/>
      <c r="G225" s="140"/>
      <c r="H225" s="46"/>
    </row>
    <row r="226" spans="1:8" x14ac:dyDescent="0.25">
      <c r="A226" s="46"/>
      <c r="B226" s="46"/>
      <c r="C226" s="46"/>
      <c r="D226" s="46"/>
      <c r="E226" s="46"/>
      <c r="F226" s="45"/>
      <c r="G226" s="140"/>
      <c r="H226" s="46"/>
    </row>
    <row r="227" spans="1:8" x14ac:dyDescent="0.25">
      <c r="A227" s="46"/>
      <c r="B227" s="46"/>
      <c r="C227" s="46"/>
      <c r="D227" s="46"/>
      <c r="E227" s="46"/>
      <c r="F227" s="45"/>
      <c r="G227" s="140"/>
      <c r="H227" s="46"/>
    </row>
    <row r="228" spans="1:8" x14ac:dyDescent="0.25">
      <c r="A228" s="46"/>
      <c r="B228" s="46"/>
      <c r="C228" s="46"/>
      <c r="D228" s="46"/>
      <c r="E228" s="46"/>
      <c r="F228" s="45"/>
      <c r="G228" s="140"/>
      <c r="H228" s="46"/>
    </row>
    <row r="229" spans="1:8" x14ac:dyDescent="0.25">
      <c r="A229" s="46"/>
      <c r="B229" s="46"/>
      <c r="C229" s="46"/>
      <c r="D229" s="46"/>
      <c r="E229" s="46"/>
      <c r="F229" s="45"/>
      <c r="G229" s="140"/>
      <c r="H229" s="46"/>
    </row>
    <row r="230" spans="1:8" x14ac:dyDescent="0.25">
      <c r="A230" s="46"/>
      <c r="B230" s="46"/>
      <c r="C230" s="46"/>
      <c r="D230" s="46"/>
      <c r="E230" s="46"/>
      <c r="F230" s="45"/>
      <c r="G230" s="140"/>
      <c r="H230" s="46"/>
    </row>
    <row r="231" spans="1:8" x14ac:dyDescent="0.25">
      <c r="A231" s="46"/>
      <c r="B231" s="46"/>
      <c r="C231" s="46"/>
      <c r="D231" s="46"/>
      <c r="E231" s="46"/>
      <c r="F231" s="45"/>
      <c r="G231" s="140"/>
      <c r="H231" s="46"/>
    </row>
    <row r="232" spans="1:8" x14ac:dyDescent="0.25">
      <c r="A232" s="46"/>
      <c r="B232" s="46"/>
      <c r="C232" s="46"/>
      <c r="D232" s="46"/>
      <c r="E232" s="46"/>
      <c r="F232" s="45"/>
      <c r="G232" s="140"/>
      <c r="H232" s="46"/>
    </row>
    <row r="233" spans="1:8" x14ac:dyDescent="0.25">
      <c r="A233" s="46"/>
      <c r="B233" s="46"/>
      <c r="C233" s="46"/>
      <c r="D233" s="46"/>
      <c r="E233" s="46"/>
      <c r="F233" s="45"/>
      <c r="G233" s="140"/>
      <c r="H233" s="46"/>
    </row>
    <row r="234" spans="1:8" x14ac:dyDescent="0.25">
      <c r="A234" s="46"/>
      <c r="B234" s="46"/>
      <c r="C234" s="46"/>
      <c r="D234" s="46"/>
      <c r="E234" s="46"/>
      <c r="F234" s="45"/>
      <c r="G234" s="140"/>
      <c r="H234" s="46"/>
    </row>
    <row r="235" spans="1:8" x14ac:dyDescent="0.25">
      <c r="A235" s="46"/>
      <c r="B235" s="46"/>
      <c r="C235" s="46"/>
      <c r="D235" s="46"/>
      <c r="E235" s="46"/>
      <c r="F235" s="45"/>
      <c r="G235" s="140"/>
      <c r="H235" s="46"/>
    </row>
    <row r="236" spans="1:8" x14ac:dyDescent="0.25">
      <c r="A236" s="46"/>
      <c r="B236" s="46"/>
      <c r="C236" s="46"/>
      <c r="D236" s="46"/>
      <c r="E236" s="46"/>
      <c r="F236" s="45"/>
      <c r="G236" s="140"/>
      <c r="H236" s="46"/>
    </row>
    <row r="237" spans="1:8" x14ac:dyDescent="0.25">
      <c r="A237" s="46"/>
      <c r="B237" s="46"/>
      <c r="C237" s="46"/>
      <c r="D237" s="46"/>
      <c r="E237" s="46"/>
      <c r="F237" s="45"/>
      <c r="G237" s="140"/>
      <c r="H237" s="46"/>
    </row>
    <row r="238" spans="1:8" x14ac:dyDescent="0.25">
      <c r="A238" s="46"/>
      <c r="B238" s="46"/>
      <c r="C238" s="46"/>
      <c r="D238" s="46"/>
      <c r="E238" s="46"/>
      <c r="F238" s="45"/>
      <c r="G238" s="140"/>
      <c r="H238" s="46"/>
    </row>
    <row r="239" spans="1:8" x14ac:dyDescent="0.25">
      <c r="A239" s="46"/>
      <c r="B239" s="46"/>
      <c r="C239" s="46"/>
      <c r="D239" s="46"/>
      <c r="E239" s="46"/>
      <c r="F239" s="45"/>
      <c r="G239" s="140"/>
      <c r="H239" s="46"/>
    </row>
    <row r="240" spans="1:8" x14ac:dyDescent="0.25">
      <c r="A240" s="46"/>
      <c r="B240" s="46"/>
      <c r="C240" s="46"/>
      <c r="D240" s="46"/>
      <c r="E240" s="46"/>
      <c r="F240" s="45"/>
      <c r="G240" s="140"/>
      <c r="H240" s="46"/>
    </row>
    <row r="241" spans="1:8" x14ac:dyDescent="0.25">
      <c r="A241" s="46"/>
      <c r="B241" s="46"/>
      <c r="C241" s="46"/>
      <c r="D241" s="46"/>
      <c r="E241" s="46"/>
      <c r="F241" s="45"/>
      <c r="G241" s="140"/>
      <c r="H241" s="46"/>
    </row>
    <row r="242" spans="1:8" x14ac:dyDescent="0.25">
      <c r="A242" s="46"/>
      <c r="B242" s="46"/>
      <c r="C242" s="46"/>
      <c r="D242" s="46"/>
      <c r="E242" s="46"/>
      <c r="F242" s="45"/>
      <c r="G242" s="140"/>
      <c r="H242" s="46"/>
    </row>
    <row r="243" spans="1:8" x14ac:dyDescent="0.25">
      <c r="A243" s="46"/>
      <c r="B243" s="46"/>
      <c r="C243" s="46"/>
      <c r="D243" s="46"/>
      <c r="E243" s="46"/>
      <c r="F243" s="45"/>
      <c r="G243" s="140"/>
      <c r="H243" s="46"/>
    </row>
    <row r="244" spans="1:8" x14ac:dyDescent="0.25">
      <c r="A244" s="46"/>
      <c r="B244" s="46"/>
      <c r="C244" s="46"/>
      <c r="D244" s="46"/>
      <c r="E244" s="46"/>
      <c r="F244" s="45"/>
      <c r="G244" s="140"/>
      <c r="H244" s="46"/>
    </row>
    <row r="245" spans="1:8" x14ac:dyDescent="0.25">
      <c r="A245" s="46"/>
      <c r="B245" s="46"/>
      <c r="C245" s="46"/>
      <c r="D245" s="46"/>
      <c r="E245" s="46"/>
      <c r="F245" s="45"/>
      <c r="G245" s="140"/>
      <c r="H245" s="46"/>
    </row>
    <row r="246" spans="1:8" x14ac:dyDescent="0.25">
      <c r="A246" s="46"/>
      <c r="B246" s="46"/>
      <c r="C246" s="46"/>
      <c r="D246" s="46"/>
      <c r="E246" s="46"/>
      <c r="F246" s="45"/>
      <c r="G246" s="140"/>
      <c r="H246" s="46"/>
    </row>
    <row r="247" spans="1:8" x14ac:dyDescent="0.25">
      <c r="A247" s="46"/>
      <c r="B247" s="46"/>
      <c r="C247" s="46"/>
      <c r="D247" s="46"/>
      <c r="E247" s="46"/>
      <c r="F247" s="45"/>
      <c r="G247" s="140"/>
      <c r="H247" s="46"/>
    </row>
    <row r="248" spans="1:8" x14ac:dyDescent="0.25">
      <c r="A248" s="46"/>
      <c r="B248" s="46"/>
      <c r="C248" s="46"/>
      <c r="D248" s="46"/>
      <c r="E248" s="46"/>
      <c r="F248" s="45"/>
      <c r="G248" s="140"/>
      <c r="H248" s="46"/>
    </row>
    <row r="249" spans="1:8" x14ac:dyDescent="0.25">
      <c r="A249" s="46"/>
      <c r="B249" s="46"/>
      <c r="C249" s="46"/>
      <c r="D249" s="46"/>
      <c r="E249" s="46"/>
      <c r="F249" s="45"/>
      <c r="G249" s="140"/>
      <c r="H249" s="46"/>
    </row>
    <row r="250" spans="1:8" x14ac:dyDescent="0.25">
      <c r="A250" s="46"/>
      <c r="B250" s="46"/>
      <c r="C250" s="46"/>
      <c r="D250" s="46"/>
      <c r="E250" s="46"/>
      <c r="F250" s="45"/>
      <c r="G250" s="140"/>
      <c r="H250" s="46"/>
    </row>
    <row r="251" spans="1:8" x14ac:dyDescent="0.25">
      <c r="A251" s="46"/>
      <c r="B251" s="46"/>
      <c r="C251" s="46"/>
      <c r="D251" s="46"/>
      <c r="E251" s="46"/>
      <c r="F251" s="45"/>
      <c r="G251" s="140"/>
      <c r="H251" s="46"/>
    </row>
    <row r="252" spans="1:8" x14ac:dyDescent="0.25">
      <c r="A252" s="46"/>
      <c r="B252" s="46"/>
      <c r="C252" s="46"/>
      <c r="D252" s="46"/>
      <c r="E252" s="46"/>
      <c r="F252" s="45"/>
      <c r="G252" s="140"/>
      <c r="H252" s="46"/>
    </row>
    <row r="253" spans="1:8" x14ac:dyDescent="0.25">
      <c r="A253" s="46"/>
      <c r="B253" s="46"/>
      <c r="C253" s="46"/>
      <c r="D253" s="46"/>
      <c r="E253" s="46"/>
      <c r="F253" s="45"/>
      <c r="G253" s="140"/>
      <c r="H253" s="46"/>
    </row>
    <row r="254" spans="1:8" x14ac:dyDescent="0.25">
      <c r="A254" s="46"/>
      <c r="B254" s="46"/>
      <c r="C254" s="46"/>
      <c r="D254" s="46"/>
      <c r="E254" s="46"/>
      <c r="F254" s="45"/>
      <c r="G254" s="140"/>
      <c r="H254" s="46"/>
    </row>
    <row r="255" spans="1:8" x14ac:dyDescent="0.25">
      <c r="A255" s="46"/>
      <c r="B255" s="46"/>
      <c r="C255" s="46"/>
      <c r="D255" s="46"/>
      <c r="E255" s="46"/>
      <c r="F255" s="45"/>
      <c r="G255" s="140"/>
      <c r="H255" s="46"/>
    </row>
    <row r="256" spans="1:8" x14ac:dyDescent="0.25">
      <c r="A256" s="46"/>
      <c r="B256" s="46"/>
      <c r="C256" s="46"/>
      <c r="D256" s="46"/>
      <c r="E256" s="46"/>
      <c r="F256" s="45"/>
      <c r="G256" s="140"/>
      <c r="H256" s="46"/>
    </row>
    <row r="257" spans="1:8" x14ac:dyDescent="0.25">
      <c r="A257" s="46"/>
      <c r="B257" s="46"/>
      <c r="C257" s="46"/>
      <c r="D257" s="46"/>
      <c r="E257" s="46"/>
      <c r="F257" s="45"/>
      <c r="G257" s="140"/>
      <c r="H257" s="46"/>
    </row>
    <row r="258" spans="1:8" x14ac:dyDescent="0.25">
      <c r="A258" s="46"/>
      <c r="B258" s="46"/>
      <c r="C258" s="46"/>
      <c r="D258" s="46"/>
      <c r="E258" s="46"/>
      <c r="F258" s="45"/>
      <c r="G258" s="140"/>
      <c r="H258" s="46"/>
    </row>
    <row r="259" spans="1:8" x14ac:dyDescent="0.25">
      <c r="A259" s="46"/>
      <c r="B259" s="46"/>
      <c r="C259" s="46"/>
      <c r="D259" s="46"/>
      <c r="E259" s="46"/>
      <c r="F259" s="45"/>
      <c r="G259" s="140"/>
      <c r="H259" s="46"/>
    </row>
    <row r="260" spans="1:8" x14ac:dyDescent="0.25">
      <c r="A260" s="46"/>
      <c r="B260" s="46"/>
      <c r="C260" s="46"/>
      <c r="D260" s="46"/>
      <c r="E260" s="46"/>
      <c r="F260" s="45"/>
      <c r="G260" s="140"/>
      <c r="H260" s="46"/>
    </row>
    <row r="261" spans="1:8" x14ac:dyDescent="0.25">
      <c r="A261" s="46"/>
      <c r="B261" s="46"/>
      <c r="C261" s="46"/>
      <c r="D261" s="46"/>
      <c r="E261" s="46"/>
      <c r="F261" s="45"/>
      <c r="G261" s="140"/>
      <c r="H261" s="46"/>
    </row>
    <row r="262" spans="1:8" x14ac:dyDescent="0.25">
      <c r="A262" s="46"/>
      <c r="B262" s="46"/>
      <c r="C262" s="46"/>
      <c r="D262" s="46"/>
      <c r="E262" s="46"/>
      <c r="F262" s="45"/>
      <c r="G262" s="140"/>
      <c r="H262" s="46"/>
    </row>
    <row r="263" spans="1:8" x14ac:dyDescent="0.25">
      <c r="A263" s="46"/>
      <c r="B263" s="46"/>
      <c r="C263" s="46"/>
      <c r="D263" s="46"/>
      <c r="E263" s="46"/>
      <c r="F263" s="45"/>
      <c r="G263" s="140"/>
      <c r="H263" s="46"/>
    </row>
    <row r="264" spans="1:8" x14ac:dyDescent="0.25">
      <c r="A264" s="46"/>
      <c r="B264" s="46"/>
      <c r="C264" s="46"/>
      <c r="D264" s="46"/>
      <c r="E264" s="46"/>
      <c r="F264" s="45"/>
      <c r="G264" s="140"/>
      <c r="H264" s="46"/>
    </row>
    <row r="265" spans="1:8" x14ac:dyDescent="0.25">
      <c r="A265" s="46"/>
      <c r="B265" s="46"/>
      <c r="C265" s="46"/>
      <c r="D265" s="46"/>
      <c r="E265" s="46"/>
      <c r="F265" s="45"/>
      <c r="G265" s="140"/>
      <c r="H265" s="46"/>
    </row>
    <row r="266" spans="1:8" x14ac:dyDescent="0.25">
      <c r="A266" s="46"/>
      <c r="B266" s="46"/>
      <c r="C266" s="46"/>
      <c r="D266" s="46"/>
      <c r="E266" s="46"/>
      <c r="F266" s="45"/>
      <c r="G266" s="140"/>
      <c r="H266" s="46"/>
    </row>
    <row r="267" spans="1:8" x14ac:dyDescent="0.25">
      <c r="A267" s="46"/>
      <c r="B267" s="46"/>
      <c r="C267" s="46"/>
      <c r="D267" s="46"/>
      <c r="E267" s="46"/>
      <c r="F267" s="45"/>
      <c r="G267" s="140"/>
      <c r="H267" s="46"/>
    </row>
    <row r="268" spans="1:8" x14ac:dyDescent="0.25">
      <c r="A268" s="46"/>
      <c r="B268" s="46"/>
      <c r="C268" s="46"/>
      <c r="D268" s="46"/>
      <c r="E268" s="46"/>
      <c r="F268" s="45"/>
      <c r="G268" s="140"/>
      <c r="H268" s="46"/>
    </row>
    <row r="269" spans="1:8" x14ac:dyDescent="0.25">
      <c r="A269" s="46"/>
      <c r="B269" s="46"/>
      <c r="C269" s="46"/>
      <c r="D269" s="46"/>
      <c r="E269" s="46"/>
      <c r="F269" s="45"/>
      <c r="G269" s="140"/>
      <c r="H269" s="46"/>
    </row>
    <row r="270" spans="1:8" x14ac:dyDescent="0.25">
      <c r="A270" s="46"/>
      <c r="B270" s="46"/>
      <c r="C270" s="46"/>
      <c r="D270" s="46"/>
      <c r="E270" s="46"/>
      <c r="F270" s="45"/>
      <c r="G270" s="140"/>
      <c r="H270" s="46"/>
    </row>
    <row r="271" spans="1:8" x14ac:dyDescent="0.25">
      <c r="A271" s="46"/>
      <c r="B271" s="46"/>
      <c r="C271" s="46"/>
      <c r="D271" s="46"/>
      <c r="E271" s="46"/>
      <c r="F271" s="45"/>
      <c r="G271" s="140"/>
      <c r="H271" s="46"/>
    </row>
    <row r="272" spans="1:8" x14ac:dyDescent="0.25">
      <c r="A272" s="46"/>
      <c r="B272" s="46"/>
      <c r="C272" s="46"/>
      <c r="D272" s="46"/>
      <c r="E272" s="46"/>
      <c r="F272" s="45"/>
      <c r="G272" s="140"/>
      <c r="H272" s="46"/>
    </row>
    <row r="273" spans="1:8" x14ac:dyDescent="0.25">
      <c r="A273" s="46"/>
      <c r="B273" s="46"/>
      <c r="C273" s="46"/>
      <c r="D273" s="46"/>
      <c r="E273" s="46"/>
      <c r="F273" s="45"/>
      <c r="G273" s="140"/>
      <c r="H273" s="46"/>
    </row>
  </sheetData>
  <mergeCells count="51">
    <mergeCell ref="A1:F1"/>
    <mergeCell ref="A2:F2"/>
    <mergeCell ref="A3:F3"/>
    <mergeCell ref="A5:A8"/>
    <mergeCell ref="B5:B8"/>
    <mergeCell ref="C5:C8"/>
    <mergeCell ref="D5:D8"/>
    <mergeCell ref="E5:E8"/>
    <mergeCell ref="F5:F8"/>
    <mergeCell ref="B57:E57"/>
    <mergeCell ref="A66:E66"/>
    <mergeCell ref="B68:D68"/>
    <mergeCell ref="A12:F12"/>
    <mergeCell ref="A13:F13"/>
    <mergeCell ref="A14:F14"/>
    <mergeCell ref="B15:D15"/>
    <mergeCell ref="A28:F28"/>
    <mergeCell ref="F34:F36"/>
    <mergeCell ref="C58:D58"/>
    <mergeCell ref="G34:G36"/>
    <mergeCell ref="A46:E46"/>
    <mergeCell ref="A48:A50"/>
    <mergeCell ref="B48:B50"/>
    <mergeCell ref="C48:C50"/>
    <mergeCell ref="D48:D50"/>
    <mergeCell ref="A34:A36"/>
    <mergeCell ref="B34:B36"/>
    <mergeCell ref="C34:C36"/>
    <mergeCell ref="D34:D36"/>
    <mergeCell ref="E34:E36"/>
    <mergeCell ref="B69:D69"/>
    <mergeCell ref="B70:D70"/>
    <mergeCell ref="C82:D82"/>
    <mergeCell ref="B72:D72"/>
    <mergeCell ref="B73:D73"/>
    <mergeCell ref="B74:D74"/>
    <mergeCell ref="B75:D75"/>
    <mergeCell ref="A76:D76"/>
    <mergeCell ref="C78:D78"/>
    <mergeCell ref="C79:D79"/>
    <mergeCell ref="C80:D80"/>
    <mergeCell ref="C81:D81"/>
    <mergeCell ref="B71:D71"/>
    <mergeCell ref="C89:D89"/>
    <mergeCell ref="C90:D90"/>
    <mergeCell ref="C83:D83"/>
    <mergeCell ref="C84:D84"/>
    <mergeCell ref="C85:D85"/>
    <mergeCell ref="C86:D86"/>
    <mergeCell ref="C87:D87"/>
    <mergeCell ref="C88:D88"/>
  </mergeCells>
  <pageMargins left="0.70866141732283472" right="0.70866141732283472" top="0.74803149606299213" bottom="0.74803149606299213" header="0.31496062992125984" footer="0.31496062992125984"/>
  <pageSetup paperSize="9" scale="66" fitToHeight="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A29" sqref="A29"/>
    </sheetView>
  </sheetViews>
  <sheetFormatPr defaultRowHeight="15" x14ac:dyDescent="0.25"/>
  <cols>
    <col min="1" max="1" width="41.42578125" customWidth="1"/>
    <col min="2" max="2" width="5.85546875" customWidth="1"/>
    <col min="3" max="3" width="5.42578125" customWidth="1"/>
    <col min="6" max="6" width="10.42578125" style="67" customWidth="1"/>
  </cols>
  <sheetData>
    <row r="1" spans="1:12" x14ac:dyDescent="0.25">
      <c r="A1" t="s">
        <v>135</v>
      </c>
    </row>
    <row r="2" spans="1:12" ht="62.25" customHeight="1" x14ac:dyDescent="0.25">
      <c r="A2" s="2" t="s">
        <v>3</v>
      </c>
      <c r="B2" s="2" t="s">
        <v>4</v>
      </c>
      <c r="C2" s="3" t="s">
        <v>13</v>
      </c>
      <c r="D2" s="2" t="s">
        <v>7</v>
      </c>
      <c r="E2" s="2" t="s">
        <v>2</v>
      </c>
      <c r="F2" s="68" t="s">
        <v>125</v>
      </c>
      <c r="I2">
        <v>8</v>
      </c>
      <c r="J2" t="s">
        <v>126</v>
      </c>
      <c r="K2">
        <v>10</v>
      </c>
      <c r="L2" t="s">
        <v>127</v>
      </c>
    </row>
    <row r="3" spans="1:12" ht="15.75" x14ac:dyDescent="0.25">
      <c r="A3" s="4" t="s">
        <v>11</v>
      </c>
      <c r="B3" s="1" t="s">
        <v>5</v>
      </c>
      <c r="C3" s="1"/>
      <c r="D3" s="1"/>
      <c r="E3" s="1"/>
      <c r="F3" s="8"/>
    </row>
    <row r="4" spans="1:12" ht="15.75" x14ac:dyDescent="0.25">
      <c r="A4" s="4" t="s">
        <v>136</v>
      </c>
      <c r="B4" s="1" t="s">
        <v>6</v>
      </c>
      <c r="C4" s="1">
        <v>63</v>
      </c>
      <c r="D4" s="1">
        <v>170</v>
      </c>
      <c r="E4" s="1">
        <f t="shared" ref="E4:E13" si="0">C4*D4</f>
        <v>10710</v>
      </c>
      <c r="F4" s="8">
        <f>E4/72</f>
        <v>148.75</v>
      </c>
    </row>
    <row r="5" spans="1:12" ht="15.75" x14ac:dyDescent="0.25">
      <c r="A5" s="4" t="s">
        <v>137</v>
      </c>
      <c r="B5" s="1" t="s">
        <v>5</v>
      </c>
      <c r="C5" s="1">
        <v>30</v>
      </c>
      <c r="D5" s="1">
        <v>75</v>
      </c>
      <c r="E5" s="1">
        <f t="shared" si="0"/>
        <v>2250</v>
      </c>
      <c r="F5" s="8">
        <f t="shared" ref="F5:F13" si="1">E5/72</f>
        <v>31.25</v>
      </c>
    </row>
    <row r="6" spans="1:12" ht="15.75" x14ac:dyDescent="0.25">
      <c r="A6" s="4" t="s">
        <v>138</v>
      </c>
      <c r="B6" s="1" t="s">
        <v>6</v>
      </c>
      <c r="C6" s="1">
        <v>30</v>
      </c>
      <c r="D6" s="1">
        <v>250</v>
      </c>
      <c r="E6" s="1">
        <f t="shared" si="0"/>
        <v>7500</v>
      </c>
      <c r="F6" s="8">
        <f t="shared" si="1"/>
        <v>104.16666666666667</v>
      </c>
    </row>
    <row r="7" spans="1:12" ht="15.75" x14ac:dyDescent="0.25">
      <c r="A7" s="4" t="s">
        <v>139</v>
      </c>
      <c r="B7" s="1" t="s">
        <v>5</v>
      </c>
      <c r="C7" s="1">
        <v>5</v>
      </c>
      <c r="D7" s="1">
        <v>130</v>
      </c>
      <c r="E7" s="1">
        <f>C7*D7</f>
        <v>650</v>
      </c>
      <c r="F7" s="8">
        <f t="shared" si="1"/>
        <v>9.0277777777777786</v>
      </c>
    </row>
    <row r="8" spans="1:12" ht="15.75" x14ac:dyDescent="0.25">
      <c r="A8" s="4" t="s">
        <v>140</v>
      </c>
      <c r="B8" s="1" t="s">
        <v>5</v>
      </c>
      <c r="C8" s="1">
        <v>60</v>
      </c>
      <c r="D8" s="1">
        <v>30</v>
      </c>
      <c r="E8" s="1">
        <f t="shared" si="0"/>
        <v>1800</v>
      </c>
      <c r="F8" s="8">
        <f t="shared" si="1"/>
        <v>25</v>
      </c>
    </row>
    <row r="9" spans="1:12" ht="15.75" x14ac:dyDescent="0.25">
      <c r="A9" s="4" t="s">
        <v>141</v>
      </c>
      <c r="B9" s="1" t="s">
        <v>6</v>
      </c>
      <c r="C9" s="1">
        <v>60</v>
      </c>
      <c r="D9" s="1">
        <v>120</v>
      </c>
      <c r="E9" s="1">
        <f t="shared" si="0"/>
        <v>7200</v>
      </c>
      <c r="F9" s="8">
        <f t="shared" si="1"/>
        <v>100</v>
      </c>
    </row>
    <row r="10" spans="1:12" ht="15.75" x14ac:dyDescent="0.25">
      <c r="A10" s="4" t="s">
        <v>8</v>
      </c>
      <c r="B10" s="1" t="s">
        <v>5</v>
      </c>
      <c r="C10" s="1">
        <v>20</v>
      </c>
      <c r="D10" s="1">
        <v>4</v>
      </c>
      <c r="E10" s="1">
        <f t="shared" si="0"/>
        <v>80</v>
      </c>
      <c r="F10" s="8">
        <f t="shared" si="1"/>
        <v>1.1111111111111112</v>
      </c>
    </row>
    <row r="11" spans="1:12" ht="15.75" x14ac:dyDescent="0.25">
      <c r="A11" s="4" t="s">
        <v>9</v>
      </c>
      <c r="B11" s="1" t="s">
        <v>5</v>
      </c>
      <c r="C11" s="1">
        <v>30</v>
      </c>
      <c r="D11" s="1">
        <v>100</v>
      </c>
      <c r="E11" s="1">
        <f t="shared" si="0"/>
        <v>3000</v>
      </c>
      <c r="F11" s="8">
        <f t="shared" si="1"/>
        <v>41.666666666666664</v>
      </c>
    </row>
    <row r="12" spans="1:12" ht="15.75" x14ac:dyDescent="0.25">
      <c r="A12" s="4" t="s">
        <v>142</v>
      </c>
      <c r="B12" s="1" t="s">
        <v>5</v>
      </c>
      <c r="C12" s="1">
        <v>20</v>
      </c>
      <c r="D12" s="1">
        <v>10</v>
      </c>
      <c r="E12" s="1">
        <f t="shared" si="0"/>
        <v>200</v>
      </c>
      <c r="F12" s="8">
        <f t="shared" si="1"/>
        <v>2.7777777777777777</v>
      </c>
    </row>
    <row r="13" spans="1:12" ht="15.75" x14ac:dyDescent="0.25">
      <c r="A13" s="57" t="s">
        <v>143</v>
      </c>
      <c r="B13" s="1" t="s">
        <v>6</v>
      </c>
      <c r="C13" s="1">
        <v>10</v>
      </c>
      <c r="D13" s="1">
        <v>130</v>
      </c>
      <c r="E13" s="1">
        <f t="shared" si="0"/>
        <v>1300</v>
      </c>
      <c r="F13" s="8">
        <f t="shared" si="1"/>
        <v>18.055555555555557</v>
      </c>
    </row>
    <row r="14" spans="1:12" ht="15.75" x14ac:dyDescent="0.25">
      <c r="A14" s="65" t="s">
        <v>12</v>
      </c>
      <c r="B14" s="66"/>
      <c r="C14" s="66"/>
      <c r="D14" s="66"/>
      <c r="E14" s="66">
        <f>SUM(E4:E13)</f>
        <v>34690</v>
      </c>
      <c r="F14" s="69">
        <f>SUM(F4:F13)</f>
        <v>481.80555555555554</v>
      </c>
    </row>
    <row r="15" spans="1:12" ht="15.75" x14ac:dyDescent="0.25">
      <c r="A15" s="64"/>
      <c r="B15" s="63"/>
      <c r="C15" s="63"/>
      <c r="D15" s="63"/>
      <c r="E15" s="63"/>
      <c r="F15" s="70"/>
    </row>
    <row r="16" spans="1:12" ht="15.75" x14ac:dyDescent="0.25">
      <c r="A16" s="5"/>
    </row>
    <row r="17" spans="1:1" ht="15.75" x14ac:dyDescent="0.25">
      <c r="A17" s="5"/>
    </row>
    <row r="18" spans="1:1" ht="15.75" x14ac:dyDescent="0.25">
      <c r="A18" s="5"/>
    </row>
    <row r="19" spans="1:1" ht="15.75" x14ac:dyDescent="0.25">
      <c r="A19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</vt:i4>
      </vt:variant>
    </vt:vector>
  </HeadingPairs>
  <TitlesOfParts>
    <vt:vector size="11" baseType="lpstr">
      <vt:lpstr>ШТР</vt:lpstr>
      <vt:lpstr>Прилож 1 Речецветик </vt:lpstr>
      <vt:lpstr>Прилож 2 Юный пловец</vt:lpstr>
      <vt:lpstr>Прилож 3 Азбука робот 4-5</vt:lpstr>
      <vt:lpstr>Прилож 4 Азбука робот 6-7</vt:lpstr>
      <vt:lpstr>ШТР (3)</vt:lpstr>
      <vt:lpstr>Прилож5 волшебный сундучок</vt:lpstr>
      <vt:lpstr>Прилож 6 С днём рождения юный д</vt:lpstr>
      <vt:lpstr>МАТ_ИЗО</vt:lpstr>
      <vt:lpstr>МАТ_пес</vt:lpstr>
      <vt:lpstr>'Прилож 3 Азбука робот 4-5'!Область_печати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2024-12-23T11:50:32Z</dcterms:modified>
</cp:coreProperties>
</file>